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ets-my.sharepoint.com/personal/julie_cao_dch_ga_gov/Documents/Documents/2026 Rates/"/>
    </mc:Choice>
  </mc:AlternateContent>
  <xr:revisionPtr revIDLastSave="2" documentId="13_ncr:1_{5C9E82EB-852A-4055-AD9D-1AD35EE11933}" xr6:coauthVersionLast="47" xr6:coauthVersionMax="47" xr10:uidLastSave="{7F4E9FC2-1C5D-4B54-8231-1BAE52FB8848}"/>
  <bookViews>
    <workbookView minimized="1" xWindow="3000" yWindow="2840" windowWidth="14400" windowHeight="8170" tabRatio="758" xr2:uid="{00000000-000D-0000-FFFF-FFFF00000000}"/>
  </bookViews>
  <sheets>
    <sheet name="Exh-Subsidy MA " sheetId="49" r:id="rId1"/>
    <sheet name="cal" sheetId="50" state="hidden" r:id="rId2"/>
  </sheets>
  <definedNames>
    <definedName name="_xlnm._FilterDatabase" localSheetId="0" hidden="1">'Exh-Subsidy MA '!$A$10:$AI$35</definedName>
    <definedName name="Activity_Code">#REF!</definedName>
    <definedName name="Client_Deliverable">#REF!</definedName>
    <definedName name="Client_ID">#REF!</definedName>
    <definedName name="Client_Name">#REF!</definedName>
    <definedName name="deliverabePeriod">#REF!</definedName>
    <definedName name="Filename">#REF!</definedName>
    <definedName name="Notes_Table_Start">#REF!</definedName>
    <definedName name="PR_Aon_Location">#REF!</definedName>
    <definedName name="PR_Client_Location">#REF!</definedName>
    <definedName name="PR_CompletionDate">#REF!</definedName>
    <definedName name="PR_Considerations" localSheetId="1">#REF!</definedName>
    <definedName name="PR_Considerations" localSheetId="0">#REF!</definedName>
    <definedName name="PR_Considerations">#REF!</definedName>
    <definedName name="PR_Project_ID">#REF!</definedName>
    <definedName name="PR_Status">#REF!</definedName>
    <definedName name="Preparer_Email_1" localSheetId="1">#REF!</definedName>
    <definedName name="Preparer_Email_1" localSheetId="0">#REF!</definedName>
    <definedName name="Preparer_Email_1">#REF!</definedName>
    <definedName name="Preparer_Email_2" localSheetId="1">#REF!</definedName>
    <definedName name="Preparer_Email_2" localSheetId="0">#REF!</definedName>
    <definedName name="Preparer_Email_2">#REF!</definedName>
    <definedName name="Preparer_Name_1" localSheetId="1">#REF!</definedName>
    <definedName name="Preparer_Name_1" localSheetId="0">#REF!</definedName>
    <definedName name="Preparer_Name_1">#REF!</definedName>
    <definedName name="Preparer_Name_2" localSheetId="1">#REF!</definedName>
    <definedName name="Preparer_Name_2" localSheetId="0">#REF!</definedName>
    <definedName name="Preparer_Name_2">#REF!</definedName>
    <definedName name="Preparer_Name_And_Email_1">#REF!</definedName>
    <definedName name="Preparer_Name_And_Email_2">#REF!</definedName>
    <definedName name="_xlnm.Print_Area" localSheetId="0">'Exh-Subsidy MA '!$A$1:$AI$35</definedName>
    <definedName name="_xlnm.Print_Titles" localSheetId="0">'Exh-Subsidy MA '!$A:$C,'Exh-Subsidy MA '!$1:$10</definedName>
    <definedName name="Project_Code">#REF!</definedName>
    <definedName name="Project_Descr">#REF!</definedName>
    <definedName name="Project_Name">#REF!</definedName>
    <definedName name="Reviewer_Approval_1">#REF!</definedName>
    <definedName name="Reviewer_Approval_2">#REF!</definedName>
    <definedName name="Reviewer_Approval_3">#REF!</definedName>
    <definedName name="Reviewer_Approval_4">#REF!</definedName>
    <definedName name="Reviewer_Email_1" localSheetId="1">#REF!</definedName>
    <definedName name="Reviewer_Email_1" localSheetId="0">#REF!</definedName>
    <definedName name="Reviewer_Email_1">#REF!</definedName>
    <definedName name="Reviewer_Email_2" localSheetId="1">#REF!</definedName>
    <definedName name="Reviewer_Email_2" localSheetId="0">#REF!</definedName>
    <definedName name="Reviewer_Email_2">#REF!</definedName>
    <definedName name="Reviewer_Email_3" localSheetId="1">#REF!</definedName>
    <definedName name="Reviewer_Email_3" localSheetId="0">#REF!</definedName>
    <definedName name="Reviewer_Email_3">#REF!</definedName>
    <definedName name="Reviewer_Email_4" localSheetId="1">#REF!</definedName>
    <definedName name="Reviewer_Email_4" localSheetId="0">#REF!</definedName>
    <definedName name="Reviewer_Email_4">#REF!</definedName>
    <definedName name="Reviewer_Name_1" localSheetId="1">#REF!</definedName>
    <definedName name="Reviewer_Name_1" localSheetId="0">#REF!</definedName>
    <definedName name="Reviewer_Name_1">#REF!</definedName>
    <definedName name="Reviewer_Name_2" localSheetId="1">#REF!</definedName>
    <definedName name="Reviewer_Name_2" localSheetId="0">#REF!</definedName>
    <definedName name="Reviewer_Name_2">#REF!</definedName>
    <definedName name="Reviewer_Name_3" localSheetId="1">#REF!</definedName>
    <definedName name="Reviewer_Name_3" localSheetId="0">#REF!</definedName>
    <definedName name="Reviewer_Name_3">#REF!</definedName>
    <definedName name="Reviewer_Name_4" localSheetId="1">#REF!</definedName>
    <definedName name="Reviewer_Name_4" localSheetId="0">#REF!</definedName>
    <definedName name="Reviewer_Name_4">#REF!</definedName>
    <definedName name="Reviewer_Name_And_Email_1">#REF!</definedName>
    <definedName name="Reviewer_Name_And_Email_2">#REF!</definedName>
    <definedName name="Reviewer_Name_And_Email_3">#REF!</definedName>
    <definedName name="Reviewer_Name_And_Email_4">#REF!</definedName>
    <definedName name="Reviewer_Type_1">#REF!</definedName>
    <definedName name="Reviewer_Type_2">#REF!</definedName>
    <definedName name="Reviewer_Type_3">#REF!</definedName>
    <definedName name="Reviewer_Type_4">#REF!</definedName>
    <definedName name="Rule" localSheetId="1">#REF!</definedName>
    <definedName name="Rule" localSheetId="0">#REF!</definedName>
    <definedName name="Rule">#REF!</definedName>
    <definedName name="start_TOC">#REF!</definedName>
    <definedName name="Tip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8" i="50" l="1"/>
  <c r="H98" i="50" s="1"/>
  <c r="J98" i="50" s="1"/>
  <c r="L98" i="50" s="1"/>
  <c r="N98" i="50" s="1"/>
  <c r="P98" i="50" s="1"/>
  <c r="R98" i="50" s="1"/>
  <c r="T98" i="50" s="1"/>
  <c r="E98" i="50"/>
  <c r="I98" i="50" s="1"/>
  <c r="K98" i="50" s="1"/>
  <c r="M98" i="50" s="1"/>
  <c r="O98" i="50" s="1"/>
  <c r="Q98" i="50" s="1"/>
  <c r="S98" i="50" s="1"/>
  <c r="U98" i="50" s="1"/>
  <c r="F98" i="50"/>
  <c r="V98" i="50" s="1"/>
  <c r="X98" i="50" s="1"/>
  <c r="Z98" i="50" s="1"/>
  <c r="AB98" i="50" s="1"/>
  <c r="AD98" i="50" s="1"/>
  <c r="AF98" i="50" s="1"/>
  <c r="AH98" i="50" s="1"/>
  <c r="G98" i="50"/>
  <c r="W98" i="50" s="1"/>
  <c r="Y98" i="50" s="1"/>
  <c r="AA98" i="50" s="1"/>
  <c r="AC98" i="50" s="1"/>
  <c r="AE98" i="50" s="1"/>
  <c r="AG98" i="50" s="1"/>
  <c r="AI98" i="50" s="1"/>
  <c r="F82" i="50" l="1"/>
  <c r="J76" i="50" l="1"/>
  <c r="J77" i="50"/>
  <c r="J78" i="50"/>
  <c r="J79" i="50"/>
  <c r="J80" i="50"/>
  <c r="J81" i="50"/>
  <c r="B73" i="50"/>
  <c r="H90" i="50"/>
  <c r="Y90" i="50"/>
  <c r="L90" i="50"/>
  <c r="P90" i="50"/>
  <c r="AG90" i="50"/>
  <c r="I90" i="50" l="1"/>
  <c r="Q90" i="50"/>
  <c r="M90" i="50"/>
  <c r="W90" i="50"/>
  <c r="J90" i="50"/>
  <c r="AA90" i="50"/>
  <c r="T90" i="50"/>
  <c r="AI90" i="50"/>
  <c r="AC90" i="50"/>
  <c r="N90" i="50"/>
  <c r="AE90" i="50"/>
  <c r="R90" i="50"/>
  <c r="C30" i="50"/>
  <c r="C31" i="50"/>
  <c r="C32" i="50"/>
  <c r="C33" i="50"/>
  <c r="C34" i="50"/>
  <c r="C29" i="50"/>
  <c r="H29" i="50"/>
  <c r="F29" i="50"/>
  <c r="D87" i="50"/>
  <c r="E87" i="50" s="1"/>
  <c r="F87" i="50" s="1"/>
  <c r="G87" i="50" s="1"/>
  <c r="H87" i="50" s="1"/>
  <c r="I87" i="50" s="1"/>
  <c r="A84" i="50"/>
  <c r="A83" i="50"/>
  <c r="I49" i="50"/>
  <c r="I50" i="50" s="1"/>
  <c r="I51" i="50" s="1"/>
  <c r="I52" i="50" s="1"/>
  <c r="I53" i="50" s="1"/>
  <c r="I54" i="50" s="1"/>
  <c r="I55" i="50" s="1"/>
  <c r="I56" i="50" s="1"/>
  <c r="I57" i="50" s="1"/>
  <c r="I58" i="50" s="1"/>
  <c r="I59" i="50" s="1"/>
  <c r="I60" i="50" s="1"/>
  <c r="I61" i="50" s="1"/>
  <c r="I62" i="50" s="1"/>
  <c r="I63" i="50" s="1"/>
  <c r="I64" i="50" s="1"/>
  <c r="I65" i="50" s="1"/>
  <c r="I66" i="50" s="1"/>
  <c r="I67" i="50" s="1"/>
  <c r="I68" i="50" s="1"/>
  <c r="H49" i="50"/>
  <c r="H50" i="50" s="1"/>
  <c r="H51" i="50" s="1"/>
  <c r="H52" i="50" s="1"/>
  <c r="H53" i="50" s="1"/>
  <c r="H54" i="50" s="1"/>
  <c r="H55" i="50" s="1"/>
  <c r="H56" i="50" s="1"/>
  <c r="H57" i="50" s="1"/>
  <c r="H58" i="50" s="1"/>
  <c r="H59" i="50" s="1"/>
  <c r="H60" i="50" s="1"/>
  <c r="H61" i="50" s="1"/>
  <c r="H62" i="50" s="1"/>
  <c r="H63" i="50" s="1"/>
  <c r="H64" i="50" s="1"/>
  <c r="H65" i="50" s="1"/>
  <c r="H66" i="50" s="1"/>
  <c r="H67" i="50" s="1"/>
  <c r="H68" i="50" s="1"/>
  <c r="C49" i="50"/>
  <c r="C50" i="50" s="1"/>
  <c r="C51" i="50" s="1"/>
  <c r="C52" i="50" s="1"/>
  <c r="C53" i="50" s="1"/>
  <c r="C54" i="50" s="1"/>
  <c r="C55" i="50" s="1"/>
  <c r="C56" i="50" s="1"/>
  <c r="C57" i="50" s="1"/>
  <c r="C58" i="50" s="1"/>
  <c r="C59" i="50" s="1"/>
  <c r="C60" i="50" s="1"/>
  <c r="C61" i="50" s="1"/>
  <c r="C62" i="50" s="1"/>
  <c r="C63" i="50" s="1"/>
  <c r="C64" i="50" s="1"/>
  <c r="C65" i="50" s="1"/>
  <c r="C66" i="50" s="1"/>
  <c r="C67" i="50" s="1"/>
  <c r="C68" i="50" s="1"/>
  <c r="B49" i="50"/>
  <c r="B50" i="50" s="1"/>
  <c r="B51" i="50" s="1"/>
  <c r="B52" i="50" s="1"/>
  <c r="B53" i="50" s="1"/>
  <c r="B54" i="50" s="1"/>
  <c r="B55" i="50" s="1"/>
  <c r="B56" i="50" s="1"/>
  <c r="B57" i="50" s="1"/>
  <c r="B58" i="50" s="1"/>
  <c r="B59" i="50" s="1"/>
  <c r="B60" i="50" s="1"/>
  <c r="B61" i="50" s="1"/>
  <c r="B62" i="50" s="1"/>
  <c r="B63" i="50" s="1"/>
  <c r="B64" i="50" s="1"/>
  <c r="B65" i="50" s="1"/>
  <c r="B66" i="50" s="1"/>
  <c r="B67" i="50" s="1"/>
  <c r="B68" i="50" s="1"/>
  <c r="A49" i="50"/>
  <c r="T49" i="50" s="1"/>
  <c r="T48" i="50"/>
  <c r="T47" i="50"/>
  <c r="J39" i="50"/>
  <c r="J38" i="50"/>
  <c r="J37" i="50"/>
  <c r="A37" i="50"/>
  <c r="J36" i="50"/>
  <c r="A36" i="50"/>
  <c r="J35" i="50"/>
  <c r="J34" i="50"/>
  <c r="J33" i="50"/>
  <c r="J32" i="50"/>
  <c r="J31" i="50"/>
  <c r="J30" i="50"/>
  <c r="J29" i="50"/>
  <c r="E23" i="50"/>
  <c r="B23" i="50"/>
  <c r="E22" i="50"/>
  <c r="B22" i="50"/>
  <c r="E21" i="50"/>
  <c r="C37" i="50"/>
  <c r="D37" i="50" s="1"/>
  <c r="C38" i="50"/>
  <c r="D38" i="50" s="1"/>
  <c r="A4" i="49"/>
  <c r="AI10" i="49"/>
  <c r="AH10" i="49"/>
  <c r="AG10" i="49"/>
  <c r="AF10" i="49"/>
  <c r="AE10" i="49"/>
  <c r="AD10" i="49"/>
  <c r="AC10" i="49"/>
  <c r="AB10" i="49"/>
  <c r="AA10" i="49"/>
  <c r="Z10" i="49"/>
  <c r="Y10" i="49"/>
  <c r="X10" i="49"/>
  <c r="W10" i="49"/>
  <c r="V10" i="49"/>
  <c r="U10" i="49"/>
  <c r="T10" i="49"/>
  <c r="S10" i="49"/>
  <c r="R10" i="49"/>
  <c r="Q10" i="49"/>
  <c r="P10" i="49"/>
  <c r="O10" i="49"/>
  <c r="N10" i="49"/>
  <c r="M10" i="49"/>
  <c r="L10" i="49"/>
  <c r="K10" i="49"/>
  <c r="J10" i="49"/>
  <c r="K90" i="50" l="1"/>
  <c r="H35" i="50"/>
  <c r="H34" i="50"/>
  <c r="H33" i="50"/>
  <c r="H32" i="50"/>
  <c r="H31" i="50"/>
  <c r="H30" i="50"/>
  <c r="H37" i="50"/>
  <c r="L58" i="50"/>
  <c r="M58" i="50" s="1"/>
  <c r="F38" i="50"/>
  <c r="L57" i="50"/>
  <c r="J82" i="50"/>
  <c r="F35" i="50"/>
  <c r="F34" i="50"/>
  <c r="F33" i="50"/>
  <c r="F32" i="50"/>
  <c r="F31" i="50"/>
  <c r="F30" i="50"/>
  <c r="D76" i="50"/>
  <c r="D29" i="50"/>
  <c r="F37" i="50"/>
  <c r="D82" i="50"/>
  <c r="D35" i="50"/>
  <c r="D81" i="50"/>
  <c r="D34" i="50"/>
  <c r="D80" i="50"/>
  <c r="D33" i="50"/>
  <c r="D79" i="50"/>
  <c r="D32" i="50"/>
  <c r="D78" i="50"/>
  <c r="D31" i="50"/>
  <c r="L55" i="50" s="1"/>
  <c r="D77" i="50"/>
  <c r="D30" i="50"/>
  <c r="H76" i="50"/>
  <c r="H82" i="50"/>
  <c r="H81" i="50"/>
  <c r="H80" i="50"/>
  <c r="H79" i="50"/>
  <c r="H78" i="50"/>
  <c r="H77" i="50"/>
  <c r="F81" i="50"/>
  <c r="F80" i="50"/>
  <c r="F79" i="50"/>
  <c r="F78" i="50"/>
  <c r="F77" i="50"/>
  <c r="F76" i="50"/>
  <c r="U90" i="50"/>
  <c r="S90" i="50"/>
  <c r="O90" i="50"/>
  <c r="G35" i="50"/>
  <c r="N56" i="50" s="1"/>
  <c r="E34" i="50"/>
  <c r="E30" i="50"/>
  <c r="G31" i="50"/>
  <c r="G34" i="50"/>
  <c r="G33" i="50"/>
  <c r="G32" i="50"/>
  <c r="G30" i="50"/>
  <c r="C35" i="50"/>
  <c r="E33" i="50"/>
  <c r="E32" i="50"/>
  <c r="E35" i="50"/>
  <c r="E31" i="50"/>
  <c r="A50" i="50"/>
  <c r="T50" i="50" s="1"/>
  <c r="C39" i="50"/>
  <c r="G29" i="50"/>
  <c r="E38" i="50"/>
  <c r="G38" i="50"/>
  <c r="E29" i="50"/>
  <c r="G37" i="50"/>
  <c r="E37" i="50"/>
  <c r="C36" i="50"/>
  <c r="N55" i="50" l="1"/>
  <c r="M55" i="50"/>
  <c r="M56" i="50"/>
  <c r="D36" i="50"/>
  <c r="N58" i="50"/>
  <c r="D39" i="50"/>
  <c r="H38" i="50"/>
  <c r="L56" i="50"/>
  <c r="F36" i="50"/>
  <c r="H36" i="50"/>
  <c r="E39" i="50"/>
  <c r="M57" i="50"/>
  <c r="G39" i="50"/>
  <c r="A51" i="50"/>
  <c r="T51" i="50" s="1"/>
  <c r="G36" i="50"/>
  <c r="E36" i="50"/>
  <c r="N57" i="50" l="1"/>
  <c r="F39" i="50"/>
  <c r="H39" i="50"/>
  <c r="A52" i="50"/>
  <c r="T52" i="50" s="1"/>
  <c r="A53" i="50" l="1"/>
  <c r="T53" i="50" s="1"/>
  <c r="A54" i="50" l="1"/>
  <c r="A55" i="50" s="1"/>
  <c r="T54" i="50" l="1"/>
  <c r="A56" i="50"/>
  <c r="T55" i="50"/>
  <c r="T56" i="50" l="1"/>
  <c r="A57" i="50"/>
  <c r="A58" i="50" l="1"/>
  <c r="T57" i="50"/>
  <c r="T58" i="50" l="1"/>
  <c r="A59" i="50"/>
  <c r="T59" i="50" l="1"/>
  <c r="A60" i="50"/>
  <c r="T60" i="50" l="1"/>
  <c r="A61" i="50"/>
  <c r="T61" i="50" l="1"/>
  <c r="A62" i="50"/>
  <c r="T62" i="50" l="1"/>
  <c r="A63" i="50"/>
  <c r="I82" i="50" l="1"/>
  <c r="G82" i="50"/>
  <c r="I78" i="50"/>
  <c r="G78" i="50"/>
  <c r="E78" i="50"/>
  <c r="C83" i="50"/>
  <c r="E95" i="50" s="1"/>
  <c r="E83" i="50"/>
  <c r="E96" i="50" s="1"/>
  <c r="C82" i="50"/>
  <c r="C78" i="50"/>
  <c r="E82" i="50"/>
  <c r="T63" i="50"/>
  <c r="A64" i="50"/>
  <c r="E155" i="50" l="1"/>
  <c r="E126" i="50"/>
  <c r="E34" i="49" s="1"/>
  <c r="E133" i="50"/>
  <c r="E138" i="50"/>
  <c r="E109" i="50"/>
  <c r="E104" i="50"/>
  <c r="E12" i="49" s="1"/>
  <c r="Z94" i="50"/>
  <c r="L94" i="50"/>
  <c r="AA94" i="50"/>
  <c r="M94" i="50"/>
  <c r="AH92" i="50"/>
  <c r="AI92" i="50"/>
  <c r="T92" i="50"/>
  <c r="U92" i="50"/>
  <c r="Z91" i="50"/>
  <c r="L91" i="50"/>
  <c r="AA91" i="50"/>
  <c r="M91" i="50"/>
  <c r="AH91" i="50"/>
  <c r="AI91" i="50"/>
  <c r="T91" i="50"/>
  <c r="U91" i="50"/>
  <c r="Z92" i="50"/>
  <c r="L92" i="50"/>
  <c r="AA92" i="50"/>
  <c r="M92" i="50"/>
  <c r="Z93" i="50"/>
  <c r="L93" i="50"/>
  <c r="AA93" i="50"/>
  <c r="M93" i="50"/>
  <c r="AH94" i="50"/>
  <c r="AI94" i="50"/>
  <c r="T94" i="50"/>
  <c r="U94" i="50"/>
  <c r="AH93" i="50"/>
  <c r="AI93" i="50"/>
  <c r="T93" i="50"/>
  <c r="U93" i="50"/>
  <c r="E77" i="50"/>
  <c r="E79" i="50"/>
  <c r="E81" i="50"/>
  <c r="E80" i="50"/>
  <c r="E76" i="50"/>
  <c r="C84" i="50"/>
  <c r="D95" i="50" s="1"/>
  <c r="C85" i="50"/>
  <c r="G95" i="50" s="1"/>
  <c r="C86" i="50"/>
  <c r="F95" i="50" s="1"/>
  <c r="I80" i="50"/>
  <c r="I81" i="50"/>
  <c r="I79" i="50"/>
  <c r="I76" i="50"/>
  <c r="I77" i="50"/>
  <c r="E86" i="50"/>
  <c r="E84" i="50"/>
  <c r="D96" i="50" s="1"/>
  <c r="E85" i="50"/>
  <c r="C81" i="50"/>
  <c r="C76" i="50"/>
  <c r="C80" i="50"/>
  <c r="C77" i="50"/>
  <c r="C79" i="50"/>
  <c r="G76" i="50"/>
  <c r="G79" i="50"/>
  <c r="G77" i="50"/>
  <c r="G80" i="50"/>
  <c r="G81" i="50"/>
  <c r="T64" i="50"/>
  <c r="A65" i="50"/>
  <c r="E116" i="50" l="1"/>
  <c r="E17" i="49"/>
  <c r="E145" i="50"/>
  <c r="F133" i="50"/>
  <c r="F104" i="50"/>
  <c r="F12" i="49" s="1"/>
  <c r="D138" i="50"/>
  <c r="D133" i="50"/>
  <c r="D104" i="50"/>
  <c r="D12" i="49" s="1"/>
  <c r="D109" i="50"/>
  <c r="D17" i="49" s="1"/>
  <c r="D155" i="50"/>
  <c r="D126" i="50"/>
  <c r="D34" i="49" s="1"/>
  <c r="G133" i="50"/>
  <c r="G104" i="50"/>
  <c r="G12" i="49" s="1"/>
  <c r="AD92" i="50"/>
  <c r="P92" i="50"/>
  <c r="Q92" i="50"/>
  <c r="AE92" i="50"/>
  <c r="X92" i="50"/>
  <c r="Y92" i="50"/>
  <c r="J92" i="50"/>
  <c r="K92" i="50"/>
  <c r="X94" i="50"/>
  <c r="Y94" i="50"/>
  <c r="J94" i="50"/>
  <c r="K94" i="50"/>
  <c r="AB94" i="50"/>
  <c r="AC94" i="50"/>
  <c r="N94" i="50"/>
  <c r="O94" i="50"/>
  <c r="AF93" i="50"/>
  <c r="AG93" i="50"/>
  <c r="R93" i="50"/>
  <c r="S93" i="50"/>
  <c r="AD91" i="50"/>
  <c r="P91" i="50"/>
  <c r="AE91" i="50"/>
  <c r="Q91" i="50"/>
  <c r="V91" i="50"/>
  <c r="H91" i="50"/>
  <c r="W91" i="50"/>
  <c r="I91" i="50"/>
  <c r="AF92" i="50"/>
  <c r="AG92" i="50"/>
  <c r="R92" i="50"/>
  <c r="S92" i="50"/>
  <c r="AF94" i="50"/>
  <c r="AG94" i="50"/>
  <c r="R94" i="50"/>
  <c r="S94" i="50"/>
  <c r="AB92" i="50"/>
  <c r="AC92" i="50"/>
  <c r="N92" i="50"/>
  <c r="O92" i="50"/>
  <c r="AD94" i="50"/>
  <c r="P94" i="50"/>
  <c r="Q94" i="50"/>
  <c r="AE94" i="50"/>
  <c r="X93" i="50"/>
  <c r="Y93" i="50"/>
  <c r="J93" i="50"/>
  <c r="K93" i="50"/>
  <c r="V93" i="50"/>
  <c r="H93" i="50"/>
  <c r="I93" i="50"/>
  <c r="W93" i="50"/>
  <c r="AB93" i="50"/>
  <c r="AC93" i="50"/>
  <c r="N93" i="50"/>
  <c r="O93" i="50"/>
  <c r="V94" i="50"/>
  <c r="H94" i="50"/>
  <c r="I94" i="50"/>
  <c r="W94" i="50"/>
  <c r="AB91" i="50"/>
  <c r="AC91" i="50"/>
  <c r="N91" i="50"/>
  <c r="O91" i="50"/>
  <c r="AD93" i="50"/>
  <c r="P93" i="50"/>
  <c r="AE93" i="50"/>
  <c r="Q93" i="50"/>
  <c r="X91" i="50"/>
  <c r="Y91" i="50"/>
  <c r="J91" i="50"/>
  <c r="K91" i="50"/>
  <c r="AF91" i="50"/>
  <c r="AG91" i="50"/>
  <c r="R91" i="50"/>
  <c r="S91" i="50"/>
  <c r="V92" i="50"/>
  <c r="H92" i="50"/>
  <c r="W92" i="50"/>
  <c r="I92" i="50"/>
  <c r="F86" i="50"/>
  <c r="F96" i="50"/>
  <c r="F85" i="50"/>
  <c r="G96" i="50"/>
  <c r="T65" i="50"/>
  <c r="A66" i="50"/>
  <c r="E24" i="49" l="1"/>
  <c r="D145" i="50"/>
  <c r="G155" i="50"/>
  <c r="G126" i="50"/>
  <c r="G34" i="49" s="1"/>
  <c r="G109" i="50"/>
  <c r="F155" i="50"/>
  <c r="F126" i="50"/>
  <c r="F34" i="49" s="1"/>
  <c r="F109" i="50"/>
  <c r="G138" i="50"/>
  <c r="F138" i="50"/>
  <c r="T66" i="50"/>
  <c r="A67" i="50"/>
  <c r="F116" i="50" l="1"/>
  <c r="F17" i="49"/>
  <c r="G116" i="50"/>
  <c r="G17" i="49"/>
  <c r="G145" i="50"/>
  <c r="F145" i="50"/>
  <c r="T67" i="50"/>
  <c r="A68" i="50"/>
  <c r="G24" i="49" l="1"/>
  <c r="F24" i="49"/>
  <c r="T68" i="50"/>
  <c r="D83" i="50" l="1"/>
  <c r="W95" i="50"/>
  <c r="D85" i="50"/>
  <c r="W112" i="50" l="1"/>
  <c r="W148" i="50"/>
  <c r="W136" i="50"/>
  <c r="W119" i="50"/>
  <c r="W27" i="49" s="1"/>
  <c r="W107" i="50"/>
  <c r="W141" i="50"/>
  <c r="H85" i="50"/>
  <c r="J85" i="50" s="1"/>
  <c r="Y95" i="50"/>
  <c r="W15" i="49" l="1"/>
  <c r="W20" i="49"/>
  <c r="Y119" i="50"/>
  <c r="Y107" i="50"/>
  <c r="Y148" i="50"/>
  <c r="Y112" i="50"/>
  <c r="Y136" i="50"/>
  <c r="Y141" i="50"/>
  <c r="AA95" i="50"/>
  <c r="F83" i="50"/>
  <c r="H83" i="50" s="1"/>
  <c r="J83" i="50" s="1"/>
  <c r="G85" i="50"/>
  <c r="I85" i="50" s="1"/>
  <c r="I95" i="50"/>
  <c r="Y20" i="49" l="1"/>
  <c r="Y15" i="49"/>
  <c r="Y27" i="49"/>
  <c r="I141" i="50"/>
  <c r="I119" i="50"/>
  <c r="I148" i="50"/>
  <c r="I136" i="50"/>
  <c r="I112" i="50"/>
  <c r="I20" i="49" s="1"/>
  <c r="I107" i="50"/>
  <c r="I15" i="49" s="1"/>
  <c r="AA119" i="50"/>
  <c r="AA27" i="49" s="1"/>
  <c r="AA107" i="50"/>
  <c r="AA141" i="50"/>
  <c r="AA112" i="50"/>
  <c r="AA20" i="49" s="1"/>
  <c r="AA136" i="50"/>
  <c r="AA148" i="50"/>
  <c r="G83" i="50"/>
  <c r="I83" i="50" s="1"/>
  <c r="AC95" i="50"/>
  <c r="K95" i="50"/>
  <c r="W96" i="50"/>
  <c r="AA15" i="49" l="1"/>
  <c r="I27" i="49"/>
  <c r="AC148" i="50"/>
  <c r="AC136" i="50"/>
  <c r="AC119" i="50"/>
  <c r="AC27" i="49" s="1"/>
  <c r="AC141" i="50"/>
  <c r="AC107" i="50"/>
  <c r="AC15" i="49" s="1"/>
  <c r="AC112" i="50"/>
  <c r="W125" i="50"/>
  <c r="W154" i="50"/>
  <c r="W120" i="50"/>
  <c r="W28" i="49" s="1"/>
  <c r="W149" i="50"/>
  <c r="W127" i="50"/>
  <c r="W35" i="49" s="1"/>
  <c r="W137" i="50"/>
  <c r="W144" i="50"/>
  <c r="W115" i="50"/>
  <c r="W23" i="49" s="1"/>
  <c r="W156" i="50"/>
  <c r="W108" i="50"/>
  <c r="W121" i="50"/>
  <c r="W153" i="50"/>
  <c r="W124" i="50"/>
  <c r="W32" i="49" s="1"/>
  <c r="W150" i="50"/>
  <c r="K112" i="50"/>
  <c r="K107" i="50"/>
  <c r="K119" i="50"/>
  <c r="K136" i="50"/>
  <c r="K141" i="50"/>
  <c r="K148" i="50"/>
  <c r="Y96" i="50"/>
  <c r="AE95" i="50"/>
  <c r="M95" i="50"/>
  <c r="I96" i="50"/>
  <c r="W33" i="49" l="1"/>
  <c r="K15" i="49"/>
  <c r="K27" i="49"/>
  <c r="K20" i="49"/>
  <c r="AC20" i="49"/>
  <c r="W29" i="49"/>
  <c r="W16" i="49"/>
  <c r="AE141" i="50"/>
  <c r="AE119" i="50"/>
  <c r="AE107" i="50"/>
  <c r="AE112" i="50"/>
  <c r="AE20" i="49" s="1"/>
  <c r="AE136" i="50"/>
  <c r="AE148" i="50"/>
  <c r="M119" i="50"/>
  <c r="M27" i="49" s="1"/>
  <c r="M148" i="50"/>
  <c r="M141" i="50"/>
  <c r="M136" i="50"/>
  <c r="M107" i="50"/>
  <c r="M15" i="49" s="1"/>
  <c r="M112" i="50"/>
  <c r="M20" i="49" s="1"/>
  <c r="I125" i="50"/>
  <c r="I137" i="50"/>
  <c r="I120" i="50"/>
  <c r="I115" i="50"/>
  <c r="I23" i="49" s="1"/>
  <c r="I127" i="50"/>
  <c r="I108" i="50"/>
  <c r="I16" i="49" s="1"/>
  <c r="I156" i="50"/>
  <c r="I149" i="50"/>
  <c r="I154" i="50"/>
  <c r="I144" i="50"/>
  <c r="I121" i="50"/>
  <c r="I153" i="50"/>
  <c r="I150" i="50"/>
  <c r="I124" i="50"/>
  <c r="I32" i="49" s="1"/>
  <c r="Y125" i="50"/>
  <c r="Y149" i="50"/>
  <c r="Y137" i="50"/>
  <c r="Y120" i="50"/>
  <c r="Y28" i="49" s="1"/>
  <c r="Y108" i="50"/>
  <c r="Y16" i="49" s="1"/>
  <c r="Y144" i="50"/>
  <c r="Y154" i="50"/>
  <c r="Y127" i="50"/>
  <c r="Y35" i="49" s="1"/>
  <c r="Y115" i="50"/>
  <c r="Y23" i="49" s="1"/>
  <c r="Y156" i="50"/>
  <c r="Y124" i="50"/>
  <c r="Y121" i="50"/>
  <c r="Y150" i="50"/>
  <c r="Y153" i="50"/>
  <c r="AG95" i="50"/>
  <c r="K96" i="50"/>
  <c r="AA96" i="50"/>
  <c r="O95" i="50"/>
  <c r="I35" i="49" l="1"/>
  <c r="AE15" i="49"/>
  <c r="I33" i="49"/>
  <c r="Y33" i="49"/>
  <c r="I28" i="49"/>
  <c r="AE27" i="49"/>
  <c r="Y32" i="49"/>
  <c r="Y29" i="49"/>
  <c r="I29" i="49"/>
  <c r="O148" i="50"/>
  <c r="O119" i="50"/>
  <c r="O27" i="49" s="1"/>
  <c r="O136" i="50"/>
  <c r="O141" i="50"/>
  <c r="O112" i="50"/>
  <c r="O20" i="49" s="1"/>
  <c r="O107" i="50"/>
  <c r="K125" i="50"/>
  <c r="K154" i="50"/>
  <c r="K127" i="50"/>
  <c r="K137" i="50"/>
  <c r="K144" i="50"/>
  <c r="K156" i="50"/>
  <c r="K120" i="50"/>
  <c r="K149" i="50"/>
  <c r="K108" i="50"/>
  <c r="K16" i="49" s="1"/>
  <c r="K115" i="50"/>
  <c r="K23" i="49" s="1"/>
  <c r="K124" i="50"/>
  <c r="K32" i="49" s="1"/>
  <c r="K153" i="50"/>
  <c r="K121" i="50"/>
  <c r="K29" i="49" s="1"/>
  <c r="K150" i="50"/>
  <c r="AA125" i="50"/>
  <c r="AA154" i="50"/>
  <c r="AA144" i="50"/>
  <c r="AA156" i="50"/>
  <c r="AA149" i="50"/>
  <c r="AA120" i="50"/>
  <c r="AA115" i="50"/>
  <c r="AA23" i="49" s="1"/>
  <c r="AA127" i="50"/>
  <c r="AA35" i="49" s="1"/>
  <c r="AA108" i="50"/>
  <c r="AA16" i="49" s="1"/>
  <c r="AA137" i="50"/>
  <c r="AA121" i="50"/>
  <c r="AA29" i="49" s="1"/>
  <c r="AA124" i="50"/>
  <c r="AA153" i="50"/>
  <c r="AA150" i="50"/>
  <c r="AG107" i="50"/>
  <c r="AG136" i="50"/>
  <c r="AG141" i="50"/>
  <c r="AG148" i="50"/>
  <c r="AG119" i="50"/>
  <c r="AG112" i="50"/>
  <c r="AG20" i="49" s="1"/>
  <c r="AC96" i="50"/>
  <c r="AI95" i="50"/>
  <c r="Q95" i="50"/>
  <c r="M96" i="50"/>
  <c r="AA32" i="49" l="1"/>
  <c r="K28" i="49"/>
  <c r="K35" i="49"/>
  <c r="AA28" i="49"/>
  <c r="AG27" i="49"/>
  <c r="AG15" i="49"/>
  <c r="AA33" i="49"/>
  <c r="K33" i="49"/>
  <c r="O15" i="49"/>
  <c r="AI141" i="50"/>
  <c r="AI112" i="50"/>
  <c r="AI20" i="49" s="1"/>
  <c r="AI136" i="50"/>
  <c r="AI119" i="50"/>
  <c r="AI148" i="50"/>
  <c r="AI107" i="50"/>
  <c r="M125" i="50"/>
  <c r="M108" i="50"/>
  <c r="M115" i="50"/>
  <c r="M120" i="50"/>
  <c r="M156" i="50"/>
  <c r="M149" i="50"/>
  <c r="M137" i="50"/>
  <c r="M154" i="50"/>
  <c r="M144" i="50"/>
  <c r="M127" i="50"/>
  <c r="M35" i="49" s="1"/>
  <c r="M153" i="50"/>
  <c r="M150" i="50"/>
  <c r="M124" i="50"/>
  <c r="M32" i="49" s="1"/>
  <c r="M121" i="50"/>
  <c r="Q136" i="50"/>
  <c r="Q148" i="50"/>
  <c r="Q107" i="50"/>
  <c r="Q15" i="49" s="1"/>
  <c r="Q112" i="50"/>
  <c r="Q20" i="49" s="1"/>
  <c r="Q141" i="50"/>
  <c r="Q119" i="50"/>
  <c r="Q27" i="49" s="1"/>
  <c r="AC125" i="50"/>
  <c r="AC33" i="49" s="1"/>
  <c r="AC154" i="50"/>
  <c r="AC156" i="50"/>
  <c r="AC144" i="50"/>
  <c r="AC137" i="50"/>
  <c r="AC149" i="50"/>
  <c r="AC127" i="50"/>
  <c r="AC35" i="49" s="1"/>
  <c r="AC120" i="50"/>
  <c r="AC108" i="50"/>
  <c r="AC115" i="50"/>
  <c r="AC153" i="50"/>
  <c r="AC124" i="50"/>
  <c r="AC32" i="49" s="1"/>
  <c r="AC121" i="50"/>
  <c r="AC150" i="50"/>
  <c r="AE96" i="50"/>
  <c r="S95" i="50"/>
  <c r="O96" i="50"/>
  <c r="AC29" i="49" l="1"/>
  <c r="AI27" i="49"/>
  <c r="M23" i="49"/>
  <c r="AC23" i="49"/>
  <c r="M28" i="49"/>
  <c r="M16" i="49"/>
  <c r="AC16" i="49"/>
  <c r="M33" i="49"/>
  <c r="AC28" i="49"/>
  <c r="M29" i="49"/>
  <c r="AI15" i="49"/>
  <c r="S141" i="50"/>
  <c r="S119" i="50"/>
  <c r="S27" i="49" s="1"/>
  <c r="S107" i="50"/>
  <c r="S15" i="49" s="1"/>
  <c r="S112" i="50"/>
  <c r="S136" i="50"/>
  <c r="S148" i="50"/>
  <c r="AE125" i="50"/>
  <c r="AE137" i="50"/>
  <c r="AE115" i="50"/>
  <c r="AE23" i="49" s="1"/>
  <c r="AE144" i="50"/>
  <c r="AE149" i="50"/>
  <c r="AE127" i="50"/>
  <c r="AE154" i="50"/>
  <c r="AE156" i="50"/>
  <c r="AE108" i="50"/>
  <c r="AE16" i="49" s="1"/>
  <c r="AE120" i="50"/>
  <c r="AE28" i="49" s="1"/>
  <c r="AE124" i="50"/>
  <c r="AE32" i="49" s="1"/>
  <c r="AE121" i="50"/>
  <c r="AE150" i="50"/>
  <c r="AE153" i="50"/>
  <c r="O125" i="50"/>
  <c r="O108" i="50"/>
  <c r="O154" i="50"/>
  <c r="O115" i="50"/>
  <c r="O23" i="49" s="1"/>
  <c r="O156" i="50"/>
  <c r="O149" i="50"/>
  <c r="O127" i="50"/>
  <c r="O35" i="49" s="1"/>
  <c r="O120" i="50"/>
  <c r="O28" i="49" s="1"/>
  <c r="O144" i="50"/>
  <c r="O137" i="50"/>
  <c r="O124" i="50"/>
  <c r="O32" i="49" s="1"/>
  <c r="O153" i="50"/>
  <c r="O121" i="50"/>
  <c r="O150" i="50"/>
  <c r="Q96" i="50"/>
  <c r="U95" i="50"/>
  <c r="AG96" i="50"/>
  <c r="O33" i="49" l="1"/>
  <c r="AE35" i="49"/>
  <c r="O16" i="49"/>
  <c r="AE33" i="49"/>
  <c r="O29" i="49"/>
  <c r="AE29" i="49"/>
  <c r="S20" i="49"/>
  <c r="U107" i="50"/>
  <c r="U141" i="50"/>
  <c r="U112" i="50"/>
  <c r="U136" i="50"/>
  <c r="U119" i="50"/>
  <c r="U148" i="50"/>
  <c r="AG125" i="50"/>
  <c r="AG33" i="49" s="1"/>
  <c r="AG127" i="50"/>
  <c r="AG120" i="50"/>
  <c r="AG108" i="50"/>
  <c r="AG154" i="50"/>
  <c r="AG156" i="50"/>
  <c r="AG149" i="50"/>
  <c r="AG144" i="50"/>
  <c r="AG115" i="50"/>
  <c r="AG23" i="49" s="1"/>
  <c r="AG137" i="50"/>
  <c r="AG150" i="50"/>
  <c r="AG124" i="50"/>
  <c r="AG153" i="50"/>
  <c r="AG121" i="50"/>
  <c r="AG29" i="49" s="1"/>
  <c r="Q125" i="50"/>
  <c r="Q33" i="49" s="1"/>
  <c r="Q127" i="50"/>
  <c r="Q149" i="50"/>
  <c r="Q108" i="50"/>
  <c r="Q144" i="50"/>
  <c r="Q156" i="50"/>
  <c r="Q154" i="50"/>
  <c r="Q120" i="50"/>
  <c r="Q28" i="49" s="1"/>
  <c r="Q115" i="50"/>
  <c r="Q23" i="49" s="1"/>
  <c r="Q137" i="50"/>
  <c r="Q153" i="50"/>
  <c r="Q124" i="50"/>
  <c r="Q32" i="49" s="1"/>
  <c r="Q121" i="50"/>
  <c r="Q150" i="50"/>
  <c r="AI96" i="50"/>
  <c r="S96" i="50"/>
  <c r="Q29" i="49" l="1"/>
  <c r="U27" i="49"/>
  <c r="AG32" i="49"/>
  <c r="U20" i="49"/>
  <c r="U15" i="49"/>
  <c r="Q16" i="49"/>
  <c r="AG16" i="49"/>
  <c r="AG28" i="49"/>
  <c r="Q35" i="49"/>
  <c r="AG35" i="49"/>
  <c r="AI125" i="50"/>
  <c r="AI137" i="50"/>
  <c r="AI154" i="50"/>
  <c r="AI120" i="50"/>
  <c r="AI28" i="49" s="1"/>
  <c r="AI108" i="50"/>
  <c r="AI156" i="50"/>
  <c r="AI115" i="50"/>
  <c r="AI144" i="50"/>
  <c r="AI127" i="50"/>
  <c r="AI35" i="49" s="1"/>
  <c r="AI149" i="50"/>
  <c r="AI150" i="50"/>
  <c r="AI124" i="50"/>
  <c r="AI32" i="49" s="1"/>
  <c r="AI153" i="50"/>
  <c r="AI121" i="50"/>
  <c r="AI29" i="49" s="1"/>
  <c r="S125" i="50"/>
  <c r="S33" i="49" s="1"/>
  <c r="S149" i="50"/>
  <c r="S115" i="50"/>
  <c r="S23" i="49" s="1"/>
  <c r="S127" i="50"/>
  <c r="S35" i="49" s="1"/>
  <c r="S108" i="50"/>
  <c r="S120" i="50"/>
  <c r="S156" i="50"/>
  <c r="S154" i="50"/>
  <c r="S144" i="50"/>
  <c r="S137" i="50"/>
  <c r="S121" i="50"/>
  <c r="S29" i="49" s="1"/>
  <c r="S150" i="50"/>
  <c r="S153" i="50"/>
  <c r="S124" i="50"/>
  <c r="S32" i="49" s="1"/>
  <c r="U96" i="50"/>
  <c r="AI33" i="49" l="1"/>
  <c r="AI23" i="49"/>
  <c r="S28" i="49"/>
  <c r="S16" i="49"/>
  <c r="AI16" i="49"/>
  <c r="U125" i="50"/>
  <c r="U33" i="49" s="1"/>
  <c r="U144" i="50"/>
  <c r="U154" i="50"/>
  <c r="U149" i="50"/>
  <c r="U137" i="50"/>
  <c r="U127" i="50"/>
  <c r="U120" i="50"/>
  <c r="U28" i="49" s="1"/>
  <c r="U156" i="50"/>
  <c r="U108" i="50"/>
  <c r="U16" i="49" s="1"/>
  <c r="U115" i="50"/>
  <c r="U23" i="49" s="1"/>
  <c r="U124" i="50"/>
  <c r="U150" i="50"/>
  <c r="U121" i="50"/>
  <c r="U29" i="49" s="1"/>
  <c r="U153" i="50"/>
  <c r="D84" i="50"/>
  <c r="D86" i="50"/>
  <c r="U35" i="49" l="1"/>
  <c r="U32" i="49"/>
  <c r="H95" i="50"/>
  <c r="V95" i="50"/>
  <c r="H86" i="50"/>
  <c r="J86" i="50" s="1"/>
  <c r="X95" i="50" l="1"/>
  <c r="V112" i="50"/>
  <c r="V148" i="50"/>
  <c r="V136" i="50"/>
  <c r="V141" i="50"/>
  <c r="V107" i="50"/>
  <c r="V15" i="49" s="1"/>
  <c r="V119" i="50"/>
  <c r="V27" i="49" s="1"/>
  <c r="J95" i="50"/>
  <c r="H136" i="50"/>
  <c r="H119" i="50"/>
  <c r="H107" i="50"/>
  <c r="H15" i="49" s="1"/>
  <c r="H141" i="50"/>
  <c r="H148" i="50"/>
  <c r="H112" i="50"/>
  <c r="H20" i="49" s="1"/>
  <c r="Z95" i="50"/>
  <c r="G86" i="50"/>
  <c r="I86" i="50" s="1"/>
  <c r="F84" i="50"/>
  <c r="H84" i="50" s="1"/>
  <c r="J84" i="50" s="1"/>
  <c r="H27" i="49" l="1"/>
  <c r="V20" i="49"/>
  <c r="J148" i="50"/>
  <c r="J141" i="50"/>
  <c r="J136" i="50"/>
  <c r="J107" i="50"/>
  <c r="J15" i="49" s="1"/>
  <c r="J119" i="50"/>
  <c r="J27" i="49" s="1"/>
  <c r="J112" i="50"/>
  <c r="J20" i="49" s="1"/>
  <c r="Z107" i="50"/>
  <c r="Z15" i="49" s="1"/>
  <c r="Z136" i="50"/>
  <c r="Z119" i="50"/>
  <c r="Z112" i="50"/>
  <c r="Z20" i="49" s="1"/>
  <c r="Z141" i="50"/>
  <c r="Z148" i="50"/>
  <c r="L95" i="50"/>
  <c r="N95" i="50" s="1"/>
  <c r="X148" i="50"/>
  <c r="X136" i="50"/>
  <c r="X141" i="50"/>
  <c r="X112" i="50"/>
  <c r="X20" i="49" s="1"/>
  <c r="X107" i="50"/>
  <c r="X15" i="49" s="1"/>
  <c r="X119" i="50"/>
  <c r="X27" i="49" s="1"/>
  <c r="AB95" i="50"/>
  <c r="G84" i="50"/>
  <c r="I84" i="50" s="1"/>
  <c r="V96" i="50"/>
  <c r="Z27" i="49" l="1"/>
  <c r="N148" i="50"/>
  <c r="N136" i="50"/>
  <c r="N119" i="50"/>
  <c r="N27" i="49" s="1"/>
  <c r="N107" i="50"/>
  <c r="N15" i="49" s="1"/>
  <c r="N112" i="50"/>
  <c r="N141" i="50"/>
  <c r="L119" i="50"/>
  <c r="L141" i="50"/>
  <c r="L107" i="50"/>
  <c r="L148" i="50"/>
  <c r="L112" i="50"/>
  <c r="L20" i="49" s="1"/>
  <c r="L136" i="50"/>
  <c r="V125" i="50"/>
  <c r="V33" i="49" s="1"/>
  <c r="V115" i="50"/>
  <c r="V154" i="50"/>
  <c r="V156" i="50"/>
  <c r="V149" i="50"/>
  <c r="V137" i="50"/>
  <c r="V144" i="50"/>
  <c r="V120" i="50"/>
  <c r="V28" i="49" s="1"/>
  <c r="V127" i="50"/>
  <c r="V35" i="49" s="1"/>
  <c r="V108" i="50"/>
  <c r="V16" i="49" s="1"/>
  <c r="V153" i="50"/>
  <c r="V124" i="50"/>
  <c r="V32" i="49" s="1"/>
  <c r="V121" i="50"/>
  <c r="V29" i="49" s="1"/>
  <c r="V150" i="50"/>
  <c r="AB112" i="50"/>
  <c r="AB20" i="49" s="1"/>
  <c r="AB148" i="50"/>
  <c r="AB136" i="50"/>
  <c r="AB119" i="50"/>
  <c r="AB141" i="50"/>
  <c r="AB107" i="50"/>
  <c r="AB15" i="49" s="1"/>
  <c r="AD95" i="50"/>
  <c r="H96" i="50"/>
  <c r="P95" i="50"/>
  <c r="X96" i="50"/>
  <c r="L27" i="49" l="1"/>
  <c r="N20" i="49"/>
  <c r="AB27" i="49"/>
  <c r="L15" i="49"/>
  <c r="V23" i="49"/>
  <c r="P141" i="50"/>
  <c r="P148" i="50"/>
  <c r="P112" i="50"/>
  <c r="P20" i="49" s="1"/>
  <c r="P136" i="50"/>
  <c r="P119" i="50"/>
  <c r="P27" i="49" s="1"/>
  <c r="P107" i="50"/>
  <c r="P15" i="49" s="1"/>
  <c r="AD107" i="50"/>
  <c r="AD15" i="49" s="1"/>
  <c r="AD112" i="50"/>
  <c r="AD20" i="49" s="1"/>
  <c r="AD148" i="50"/>
  <c r="AD119" i="50"/>
  <c r="AD136" i="50"/>
  <c r="AD141" i="50"/>
  <c r="X125" i="50"/>
  <c r="X156" i="50"/>
  <c r="X108" i="50"/>
  <c r="X154" i="50"/>
  <c r="X144" i="50"/>
  <c r="X127" i="50"/>
  <c r="X35" i="49" s="1"/>
  <c r="X120" i="50"/>
  <c r="X115" i="50"/>
  <c r="X23" i="49" s="1"/>
  <c r="X149" i="50"/>
  <c r="X137" i="50"/>
  <c r="X150" i="50"/>
  <c r="X153" i="50"/>
  <c r="X121" i="50"/>
  <c r="X124" i="50"/>
  <c r="X32" i="49" s="1"/>
  <c r="AF95" i="50"/>
  <c r="H125" i="50"/>
  <c r="H127" i="50"/>
  <c r="H35" i="49" s="1"/>
  <c r="H144" i="50"/>
  <c r="H156" i="50"/>
  <c r="H115" i="50"/>
  <c r="H23" i="49" s="1"/>
  <c r="H149" i="50"/>
  <c r="H108" i="50"/>
  <c r="H137" i="50"/>
  <c r="H120" i="50"/>
  <c r="H28" i="49" s="1"/>
  <c r="H154" i="50"/>
  <c r="H153" i="50"/>
  <c r="H124" i="50"/>
  <c r="H32" i="49" s="1"/>
  <c r="H150" i="50"/>
  <c r="H121" i="50"/>
  <c r="H29" i="49" s="1"/>
  <c r="R95" i="50"/>
  <c r="Z96" i="50"/>
  <c r="D116" i="50"/>
  <c r="D24" i="49" s="1"/>
  <c r="J96" i="50"/>
  <c r="H16" i="49" l="1"/>
  <c r="X16" i="49"/>
  <c r="H33" i="49"/>
  <c r="X33" i="49"/>
  <c r="X28" i="49"/>
  <c r="X29" i="49"/>
  <c r="AD27" i="49"/>
  <c r="Z125" i="50"/>
  <c r="Z154" i="50"/>
  <c r="Z144" i="50"/>
  <c r="Z108" i="50"/>
  <c r="Z16" i="49" s="1"/>
  <c r="Z127" i="50"/>
  <c r="Z35" i="49" s="1"/>
  <c r="Z115" i="50"/>
  <c r="Z23" i="49" s="1"/>
  <c r="Z120" i="50"/>
  <c r="Z28" i="49" s="1"/>
  <c r="Z156" i="50"/>
  <c r="Z149" i="50"/>
  <c r="Z137" i="50"/>
  <c r="Z121" i="50"/>
  <c r="Z29" i="49" s="1"/>
  <c r="Z124" i="50"/>
  <c r="Z32" i="49" s="1"/>
  <c r="Z150" i="50"/>
  <c r="Z153" i="50"/>
  <c r="AF148" i="50"/>
  <c r="AF107" i="50"/>
  <c r="AF15" i="49" s="1"/>
  <c r="AF141" i="50"/>
  <c r="AF119" i="50"/>
  <c r="AF27" i="49" s="1"/>
  <c r="AF136" i="50"/>
  <c r="AF112" i="50"/>
  <c r="AF20" i="49" s="1"/>
  <c r="R148" i="50"/>
  <c r="R141" i="50"/>
  <c r="R136" i="50"/>
  <c r="R107" i="50"/>
  <c r="R15" i="49" s="1"/>
  <c r="R112" i="50"/>
  <c r="R20" i="49" s="1"/>
  <c r="R119" i="50"/>
  <c r="J125" i="50"/>
  <c r="J144" i="50"/>
  <c r="J149" i="50"/>
  <c r="J156" i="50"/>
  <c r="J127" i="50"/>
  <c r="J154" i="50"/>
  <c r="J137" i="50"/>
  <c r="J108" i="50"/>
  <c r="J16" i="49" s="1"/>
  <c r="J115" i="50"/>
  <c r="J23" i="49" s="1"/>
  <c r="J120" i="50"/>
  <c r="J124" i="50"/>
  <c r="J150" i="50"/>
  <c r="J153" i="50"/>
  <c r="J121" i="50"/>
  <c r="J29" i="49" s="1"/>
  <c r="AH95" i="50"/>
  <c r="L96" i="50"/>
  <c r="T95" i="50"/>
  <c r="AB96" i="50"/>
  <c r="J35" i="49" l="1"/>
  <c r="J33" i="49"/>
  <c r="Z33" i="49"/>
  <c r="J32" i="49"/>
  <c r="R27" i="49"/>
  <c r="J28" i="49"/>
  <c r="AB125" i="50"/>
  <c r="AB33" i="49" s="1"/>
  <c r="AB149" i="50"/>
  <c r="AB137" i="50"/>
  <c r="AB115" i="50"/>
  <c r="AB23" i="49" s="1"/>
  <c r="AB144" i="50"/>
  <c r="AB127" i="50"/>
  <c r="AB35" i="49" s="1"/>
  <c r="AB108" i="50"/>
  <c r="AB16" i="49" s="1"/>
  <c r="AB120" i="50"/>
  <c r="AB28" i="49" s="1"/>
  <c r="AB156" i="50"/>
  <c r="AB154" i="50"/>
  <c r="AB121" i="50"/>
  <c r="AB150" i="50"/>
  <c r="AB124" i="50"/>
  <c r="AB32" i="49" s="1"/>
  <c r="AB153" i="50"/>
  <c r="L125" i="50"/>
  <c r="L137" i="50"/>
  <c r="L149" i="50"/>
  <c r="L108" i="50"/>
  <c r="L16" i="49" s="1"/>
  <c r="L144" i="50"/>
  <c r="L156" i="50"/>
  <c r="L154" i="50"/>
  <c r="L127" i="50"/>
  <c r="L35" i="49" s="1"/>
  <c r="L120" i="50"/>
  <c r="L115" i="50"/>
  <c r="L150" i="50"/>
  <c r="L124" i="50"/>
  <c r="L32" i="49" s="1"/>
  <c r="L121" i="50"/>
  <c r="L29" i="49" s="1"/>
  <c r="L153" i="50"/>
  <c r="T112" i="50"/>
  <c r="T136" i="50"/>
  <c r="T119" i="50"/>
  <c r="T141" i="50"/>
  <c r="T148" i="50"/>
  <c r="T107" i="50"/>
  <c r="T15" i="49" s="1"/>
  <c r="AH112" i="50"/>
  <c r="AH20" i="49" s="1"/>
  <c r="AH107" i="50"/>
  <c r="AH15" i="49" s="1"/>
  <c r="AH148" i="50"/>
  <c r="AH136" i="50"/>
  <c r="AH141" i="50"/>
  <c r="AH119" i="50"/>
  <c r="AH27" i="49" s="1"/>
  <c r="N96" i="50"/>
  <c r="AD96" i="50"/>
  <c r="T27" i="49" l="1"/>
  <c r="T20" i="49"/>
  <c r="L33" i="49"/>
  <c r="AB29" i="49"/>
  <c r="L23" i="49"/>
  <c r="L28" i="49"/>
  <c r="AD125" i="50"/>
  <c r="AD127" i="50"/>
  <c r="AD144" i="50"/>
  <c r="AD154" i="50"/>
  <c r="AD137" i="50"/>
  <c r="AD149" i="50"/>
  <c r="AD156" i="50"/>
  <c r="AD120" i="50"/>
  <c r="AD28" i="49" s="1"/>
  <c r="AD115" i="50"/>
  <c r="AD108" i="50"/>
  <c r="AD121" i="50"/>
  <c r="AD150" i="50"/>
  <c r="AD153" i="50"/>
  <c r="AD124" i="50"/>
  <c r="AD32" i="49" s="1"/>
  <c r="N125" i="50"/>
  <c r="N149" i="50"/>
  <c r="N144" i="50"/>
  <c r="N137" i="50"/>
  <c r="N154" i="50"/>
  <c r="N115" i="50"/>
  <c r="N23" i="49" s="1"/>
  <c r="N127" i="50"/>
  <c r="N35" i="49" s="1"/>
  <c r="N120" i="50"/>
  <c r="N28" i="49" s="1"/>
  <c r="N108" i="50"/>
  <c r="N156" i="50"/>
  <c r="N150" i="50"/>
  <c r="N153" i="50"/>
  <c r="N121" i="50"/>
  <c r="N29" i="49" s="1"/>
  <c r="N124" i="50"/>
  <c r="P96" i="50"/>
  <c r="AF96" i="50"/>
  <c r="AD33" i="49" l="1"/>
  <c r="AD35" i="49"/>
  <c r="N33" i="49"/>
  <c r="N32" i="49"/>
  <c r="AD29" i="49"/>
  <c r="AD16" i="49"/>
  <c r="N16" i="49"/>
  <c r="AD23" i="49"/>
  <c r="P125" i="50"/>
  <c r="P137" i="50"/>
  <c r="P154" i="50"/>
  <c r="P127" i="50"/>
  <c r="P144" i="50"/>
  <c r="P156" i="50"/>
  <c r="P149" i="50"/>
  <c r="P115" i="50"/>
  <c r="P23" i="49" s="1"/>
  <c r="P120" i="50"/>
  <c r="P28" i="49" s="1"/>
  <c r="P108" i="50"/>
  <c r="P16" i="49" s="1"/>
  <c r="P124" i="50"/>
  <c r="P32" i="49" s="1"/>
  <c r="P153" i="50"/>
  <c r="P150" i="50"/>
  <c r="P121" i="50"/>
  <c r="P29" i="49" s="1"/>
  <c r="AF125" i="50"/>
  <c r="AF156" i="50"/>
  <c r="AF144" i="50"/>
  <c r="AF127" i="50"/>
  <c r="AF35" i="49" s="1"/>
  <c r="AF154" i="50"/>
  <c r="AF120" i="50"/>
  <c r="AF108" i="50"/>
  <c r="AF137" i="50"/>
  <c r="AF149" i="50"/>
  <c r="AF115" i="50"/>
  <c r="AF23" i="49" s="1"/>
  <c r="AF121" i="50"/>
  <c r="AF29" i="49" s="1"/>
  <c r="AF124" i="50"/>
  <c r="AF153" i="50"/>
  <c r="AF150" i="50"/>
  <c r="R96" i="50"/>
  <c r="AH96" i="50"/>
  <c r="AF16" i="49" l="1"/>
  <c r="AF28" i="49"/>
  <c r="P35" i="49"/>
  <c r="AF33" i="49"/>
  <c r="P33" i="49"/>
  <c r="AF32" i="49"/>
  <c r="R125" i="50"/>
  <c r="R137" i="50"/>
  <c r="R115" i="50"/>
  <c r="R23" i="49" s="1"/>
  <c r="R149" i="50"/>
  <c r="R108" i="50"/>
  <c r="R16" i="49" s="1"/>
  <c r="R127" i="50"/>
  <c r="R35" i="49" s="1"/>
  <c r="R120" i="50"/>
  <c r="R28" i="49" s="1"/>
  <c r="R154" i="50"/>
  <c r="R156" i="50"/>
  <c r="R144" i="50"/>
  <c r="R150" i="50"/>
  <c r="R124" i="50"/>
  <c r="R153" i="50"/>
  <c r="R121" i="50"/>
  <c r="AH125" i="50"/>
  <c r="AH137" i="50"/>
  <c r="AH127" i="50"/>
  <c r="AH35" i="49" s="1"/>
  <c r="AH108" i="50"/>
  <c r="AH16" i="49" s="1"/>
  <c r="AH149" i="50"/>
  <c r="AH120" i="50"/>
  <c r="AH28" i="49" s="1"/>
  <c r="AH115" i="50"/>
  <c r="AH23" i="49" s="1"/>
  <c r="AH154" i="50"/>
  <c r="AH144" i="50"/>
  <c r="AH156" i="50"/>
  <c r="AH150" i="50"/>
  <c r="AH153" i="50"/>
  <c r="AH124" i="50"/>
  <c r="AH32" i="49" s="1"/>
  <c r="AH121" i="50"/>
  <c r="T96" i="50"/>
  <c r="AH33" i="49" l="1"/>
  <c r="R33" i="49"/>
  <c r="AH29" i="49"/>
  <c r="R29" i="49"/>
  <c r="R32" i="49"/>
  <c r="T125" i="50"/>
  <c r="T154" i="50"/>
  <c r="T149" i="50"/>
  <c r="T137" i="50"/>
  <c r="T120" i="50"/>
  <c r="T28" i="49" s="1"/>
  <c r="T115" i="50"/>
  <c r="T23" i="49" s="1"/>
  <c r="T108" i="50"/>
  <c r="T16" i="49" s="1"/>
  <c r="T127" i="50"/>
  <c r="T156" i="50"/>
  <c r="T144" i="50"/>
  <c r="T153" i="50"/>
  <c r="T150" i="50"/>
  <c r="T124" i="50"/>
  <c r="T32" i="49" s="1"/>
  <c r="T121" i="50"/>
  <c r="T29" i="49" s="1"/>
  <c r="T35" i="49" l="1"/>
  <c r="T33" i="49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AH41024\Documents\My Data Sources\192.168.20.249 GA_DCH GA_CENSUS.odc" keepAlive="1" name="192.168.20.249 GA_DCH GA_CENSUS" type="5" refreshedVersion="4" background="1">
    <dbPr connection="Provider=MSOLAP.4;Persist Security Info=True;User ID=aon\kwolf;Initial Catalog=GA_DCH;Data Source=192.168.20.249;MDX Compatibility=1;Safety Options=2;MDX Missing Member Mode=Error" command="GA_CENSUS" commandType="1"/>
    <olapPr sendLocale="1" rowDrillCount="1000"/>
  </connection>
  <connection id="2" xr16:uid="{00000000-0015-0000-FFFF-FFFF01000000}" odcFile="C:\Users\AH52025\Documents\My Data Sources\192.168.20.249 GA_DCH GA_CENSUS.odc" keepAlive="1" name="192.168.20.249 GA_DCH GA_CENSUS1" type="5" refreshedVersion="4" background="1" saveData="1">
    <dbPr connection="Provider=MSOLAP.4;Persist Security Info=True;User ID=aon\kwolf;Initial Catalog=GA_DCH;Data Source=192.168.20.249;MDX Compatibility=1;Safety Options=2;MDX Missing Member Mode=Error" command="GA_CENSUS" commandType="1"/>
    <olapPr sendLocale="1" rowDrillCount="1000"/>
  </connection>
  <connection id="3" xr16:uid="{00000000-0015-0000-FFFF-FFFF02000000}" odcFile="C:\Users\AH52025\Documents\My Data Sources\192.168.20.249 GA_DCH GA_CLAIMS.odc" keepAlive="1" name="192.168.20.249 GA_DCH GA_CLAIMS" type="5" refreshedVersion="4" background="1" saveData="1">
    <dbPr connection="Provider=MSOLAP.4;Persist Security Info=True;User ID=aon\kwolf;Initial Catalog=GA_DCH;Data Source=192.168.20.249;MDX Compatibility=1;Safety Options=2;MDX Missing Member Mode=Error" command="GA_CLAIMS" commandType="1"/>
    <olapPr sendLocale="1" rowDrillCount="1000"/>
  </connection>
</connections>
</file>

<file path=xl/sharedStrings.xml><?xml version="1.0" encoding="utf-8"?>
<sst xmlns="http://schemas.openxmlformats.org/spreadsheetml/2006/main" count="922" uniqueCount="134">
  <si>
    <t>Employee Plus Children</t>
  </si>
  <si>
    <t>Family</t>
  </si>
  <si>
    <t>Employee Plus Spouse</t>
  </si>
  <si>
    <t>Single</t>
  </si>
  <si>
    <t>UHC</t>
  </si>
  <si>
    <t>Plan</t>
  </si>
  <si>
    <t>Gold Plan</t>
  </si>
  <si>
    <t>Silver Plan</t>
  </si>
  <si>
    <t>Bronze Plan</t>
  </si>
  <si>
    <t>Kaiser</t>
  </si>
  <si>
    <t>Bronze</t>
  </si>
  <si>
    <t>Defined Contribution with Bronze Rates</t>
  </si>
  <si>
    <t>MA Standard</t>
  </si>
  <si>
    <t>MA Premium</t>
  </si>
  <si>
    <t>MA Std-Part B</t>
  </si>
  <si>
    <t>MA Prem-Part B</t>
  </si>
  <si>
    <t>Retiree</t>
  </si>
  <si>
    <t>BCBS HMO</t>
  </si>
  <si>
    <t>UHC HMO</t>
  </si>
  <si>
    <t>UHC HDHP</t>
  </si>
  <si>
    <t>Kaiser HMO</t>
  </si>
  <si>
    <t>Plan Year</t>
  </si>
  <si>
    <t>UHC HMO/UHC MA</t>
  </si>
  <si>
    <t>UHC HDHP/UHC MA</t>
  </si>
  <si>
    <t>Kaiser HMO/UHC MA</t>
  </si>
  <si>
    <t>Retirees</t>
  </si>
  <si>
    <t>Retiree &amp; Spouse</t>
  </si>
  <si>
    <t>B1</t>
  </si>
  <si>
    <t>B2</t>
  </si>
  <si>
    <t>B3</t>
  </si>
  <si>
    <t>B6</t>
  </si>
  <si>
    <t>K1</t>
  </si>
  <si>
    <t>H1</t>
  </si>
  <si>
    <t>H2</t>
  </si>
  <si>
    <t>H3</t>
  </si>
  <si>
    <t>H4</t>
  </si>
  <si>
    <t>ID</t>
  </si>
  <si>
    <t>Col</t>
  </si>
  <si>
    <t>MA STD</t>
  </si>
  <si>
    <t>Rates</t>
  </si>
  <si>
    <t>Subsidized</t>
  </si>
  <si>
    <t>Spouses</t>
  </si>
  <si>
    <t>Children in EE+C</t>
  </si>
  <si>
    <t>Monthly Rates</t>
  </si>
  <si>
    <t xml:space="preserve">Note: </t>
  </si>
  <si>
    <t>If Retiree or Spouse are over 65 and not in MA plan, the members pay for the full costs of the coverage for the whole family</t>
  </si>
  <si>
    <t>The members in MA plans pay the subsidized MA rates</t>
  </si>
  <si>
    <t>Premium Equivalents - Monthly</t>
  </si>
  <si>
    <t>UHC MA Standard</t>
  </si>
  <si>
    <t>UHC MA Premium</t>
  </si>
  <si>
    <t>Vendor</t>
  </si>
  <si>
    <t>UHC MA Plans</t>
  </si>
  <si>
    <t>MA PREM</t>
  </si>
  <si>
    <t>GF-Retirees and Survivors</t>
  </si>
  <si>
    <t>Dependents</t>
  </si>
  <si>
    <t xml:space="preserve">Serivce Based- Retirees and Survivors </t>
  </si>
  <si>
    <t xml:space="preserve">Contribution% </t>
  </si>
  <si>
    <t>Selected YSVC</t>
  </si>
  <si>
    <t>Premiums</t>
  </si>
  <si>
    <t>Contributions</t>
  </si>
  <si>
    <t>&lt;= this only applies to retiree with less than 5 year of servcie as of 1/1/2012</t>
  </si>
  <si>
    <t>Retiree Subsidy is capped at the active rates</t>
  </si>
  <si>
    <t>Dependent Subsidy is capped at the active % -20%</t>
  </si>
  <si>
    <t>Dependent Subsidy Cap for Based Plan</t>
  </si>
  <si>
    <t>UHC STD</t>
  </si>
  <si>
    <t>UHC PREM</t>
  </si>
  <si>
    <t>Lowest MA STD</t>
  </si>
  <si>
    <t>Lowest MA PREM</t>
  </si>
  <si>
    <t>SP</t>
  </si>
  <si>
    <t>Chil</t>
  </si>
  <si>
    <t>Contribution Floor</t>
  </si>
  <si>
    <t>% only apply to the base plans; retirees pay the full costs to buy up and down</t>
  </si>
  <si>
    <t>B8</t>
  </si>
  <si>
    <t>B7</t>
  </si>
  <si>
    <t>GF</t>
  </si>
  <si>
    <t>0-9</t>
  </si>
  <si>
    <t>* Drop-down box for the "Retiree Rate Calculator" tab</t>
  </si>
  <si>
    <t>Years of Service at Retirement</t>
  </si>
  <si>
    <t>Eligibility</t>
  </si>
  <si>
    <t>Retirees Coverage Tier</t>
  </si>
  <si>
    <t>Board of Community Health State Health Benefit Plan</t>
  </si>
  <si>
    <t>Retiree Only</t>
  </si>
  <si>
    <t>Retiree &amp; Child(ren) - Child(ren) with Part B</t>
  </si>
  <si>
    <t>Retiree &amp; Child(ren) - Child(ren) without Part B</t>
  </si>
  <si>
    <t>Family - child(ren) - Child(ren) with Part B</t>
  </si>
  <si>
    <t>Family - child(ren) - Child(ren) without Part B</t>
  </si>
  <si>
    <t>Medicare Advantage Monthly Retiree Contributions</t>
  </si>
  <si>
    <t>Annuitant Years of Service Subsidy Policy</t>
  </si>
  <si>
    <t>Retiree with Part B</t>
  </si>
  <si>
    <t>Retiree with Part B and Spouse&lt;65 without Part B</t>
  </si>
  <si>
    <t>Retiree &lt;65 without Part B and Spouse with Part B</t>
  </si>
  <si>
    <t>Retiree &amp; Spouse both with Part B</t>
  </si>
  <si>
    <t>Retiree with Part B and Child(ren) without Part B</t>
  </si>
  <si>
    <t>Retiree &lt;65 without Part B and Child(ren) with Part B</t>
  </si>
  <si>
    <t>Retiree with Part B and Child(ren) with Part B</t>
  </si>
  <si>
    <t>Retiree with Part B, Spouse &lt;65 without Part B, and Child(ren) without Part B</t>
  </si>
  <si>
    <t>Retiree &lt;65 without Part B, Spouse with Part B, and Child(ren) without Part B</t>
  </si>
  <si>
    <t>Retiree &amp; Spouse both with Part B, and Child(ren) without Part B</t>
  </si>
  <si>
    <t>Retiree with Part B, Spouse &lt;65 without Part B, and Child(ren) with Part B</t>
  </si>
  <si>
    <t>Retiree &lt;65 without Part B, Spouse with Part B, and Child(ren) with Part B</t>
  </si>
  <si>
    <t>Retiree &amp; Spouse both with Part B, and Child(ren) with Part B</t>
  </si>
  <si>
    <t>Retiree &amp; Spouse both &lt;65 w/o Part B, and Childr(ren) with Part B</t>
  </si>
  <si>
    <t>Anthem Gold/UHC MA</t>
  </si>
  <si>
    <t>Anthem Silver/UHC MA</t>
  </si>
  <si>
    <t>Anthem Bronze/UHC MA</t>
  </si>
  <si>
    <t>Anthem HMO/UHC MA</t>
  </si>
  <si>
    <t>Next Time, link everything to the final ADP file for both the Calc tab and the ADP Rule tab.</t>
  </si>
  <si>
    <t>Anthem</t>
  </si>
  <si>
    <t>Monthly Contribution Active</t>
  </si>
  <si>
    <t>Anthem MA Plans</t>
  </si>
  <si>
    <t>Anthem Gold/Anthem MA</t>
  </si>
  <si>
    <t>Anthem Silver/Anthem MA</t>
  </si>
  <si>
    <t>Anthem Bronze/Anthem MA</t>
  </si>
  <si>
    <t>Anthem HMO/Anthem MA</t>
  </si>
  <si>
    <t>UHC HMO/Anthem MA</t>
  </si>
  <si>
    <t>UHC HDHP/Anthem MA</t>
  </si>
  <si>
    <t>Kaiser HMO/Anthem MA</t>
  </si>
  <si>
    <t/>
  </si>
  <si>
    <t>Retiree&lt;65</t>
  </si>
  <si>
    <t>Children</t>
  </si>
  <si>
    <t>Full Cost</t>
  </si>
  <si>
    <t>Children-Split Family</t>
  </si>
  <si>
    <t>MA- Ret</t>
  </si>
  <si>
    <t>MA- Sp or Ch</t>
  </si>
  <si>
    <t>Spouses-DeMedical</t>
  </si>
  <si>
    <t>Spouses-w Retiree</t>
  </si>
  <si>
    <t>Spouse&lt;65 (Ret&amp;Sp in Same Plan)</t>
  </si>
  <si>
    <t>Spouse&lt;65 (Ret&amp;Sp different Plan)</t>
  </si>
  <si>
    <t>&lt;= Sp full cost is different if covered with and without Ret</t>
  </si>
  <si>
    <t>Full-Pre65</t>
  </si>
  <si>
    <t>* Full-Pre-65 rates here are only used to calculate subsidized rates</t>
  </si>
  <si>
    <t>THe base plans are Bronze, Kaiser HMO and Lowest MA STD</t>
  </si>
  <si>
    <t>MA Full Premium</t>
  </si>
  <si>
    <t>Survivor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</si>
</sst>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"/>
    <numFmt numFmtId="166" formatCode="0.0%"/>
    <numFmt numFmtId="167" formatCode="#,##0_);[Red]\(#,##0\);"/>
  </numFmts>
  <fonts count="3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color theme="0"/>
      <name val="Arial"/>
      <family val="2"/>
    </font>
    <font>
      <i/>
      <sz val="10"/>
      <color indexed="12"/>
      <name val="Times New Roman"/>
      <family val="1"/>
    </font>
    <font>
      <sz val="10"/>
      <name val="Times New Roman"/>
      <family val="1"/>
    </font>
    <font>
      <b/>
      <sz val="11"/>
      <color indexed="12"/>
      <name val="Arial"/>
      <family val="2"/>
    </font>
    <font>
      <b/>
      <sz val="12"/>
      <name val="Arial"/>
      <family val="2"/>
    </font>
    <font>
      <b/>
      <i/>
      <sz val="10"/>
      <color theme="0"/>
      <name val="Arial"/>
      <family val="2"/>
    </font>
    <font>
      <sz val="10"/>
      <color theme="0"/>
      <name val="Arial"/>
      <family val="2"/>
    </font>
    <font>
      <b/>
      <sz val="11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2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theme="4" tint="0.79998168889431442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9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18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1" fillId="0" borderId="0"/>
    <xf numFmtId="4" fontId="26" fillId="25" borderId="16" applyNumberFormat="0" applyFont="0" applyBorder="0" applyAlignment="0">
      <protection locked="0"/>
    </xf>
    <xf numFmtId="167" fontId="27" fillId="0" borderId="0" applyNumberFormat="0" applyFont="0" applyBorder="0" applyAlignment="0"/>
    <xf numFmtId="0" fontId="28" fillId="0" borderId="0">
      <alignment horizontal="left" vertical="center" indent="1"/>
    </xf>
    <xf numFmtId="0" fontId="27" fillId="26" borderId="0" applyNumberFormat="0" applyFont="0" applyBorder="0" applyAlignment="0"/>
    <xf numFmtId="0" fontId="27" fillId="26" borderId="0" applyNumberFormat="0" applyFont="0" applyBorder="0" applyAlignment="0"/>
    <xf numFmtId="0" fontId="27" fillId="27" borderId="16" applyNumberFormat="0" applyFont="0" applyBorder="0" applyAlignment="0">
      <alignment horizontal="center"/>
    </xf>
    <xf numFmtId="4" fontId="27" fillId="28" borderId="16" applyNumberFormat="0" applyFont="0" applyBorder="0" applyAlignment="0">
      <protection locked="0"/>
    </xf>
  </cellStyleXfs>
  <cellXfs count="109">
    <xf numFmtId="0" fontId="0" fillId="0" borderId="0" xfId="0"/>
    <xf numFmtId="0" fontId="20" fillId="24" borderId="0" xfId="1" applyFont="1" applyFill="1"/>
    <xf numFmtId="0" fontId="1" fillId="24" borderId="0" xfId="1" applyFill="1"/>
    <xf numFmtId="0" fontId="20" fillId="24" borderId="0" xfId="1" applyFont="1" applyFill="1" applyAlignment="1">
      <alignment horizontal="right"/>
    </xf>
    <xf numFmtId="0" fontId="22" fillId="24" borderId="0" xfId="1" applyFont="1" applyFill="1" applyProtection="1">
      <protection locked="0"/>
    </xf>
    <xf numFmtId="0" fontId="1" fillId="24" borderId="0" xfId="1" applyFill="1" applyAlignment="1">
      <alignment horizontal="center"/>
    </xf>
    <xf numFmtId="0" fontId="20" fillId="24" borderId="25" xfId="1" applyFont="1" applyFill="1" applyBorder="1" applyAlignment="1">
      <alignment horizontal="centerContinuous"/>
    </xf>
    <xf numFmtId="0" fontId="20" fillId="24" borderId="29" xfId="1" applyFont="1" applyFill="1" applyBorder="1" applyAlignment="1">
      <alignment horizontal="centerContinuous"/>
    </xf>
    <xf numFmtId="0" fontId="20" fillId="24" borderId="37" xfId="1" applyFont="1" applyFill="1" applyBorder="1" applyAlignment="1">
      <alignment horizontal="centerContinuous"/>
    </xf>
    <xf numFmtId="0" fontId="20" fillId="24" borderId="26" xfId="1" applyFont="1" applyFill="1" applyBorder="1" applyAlignment="1">
      <alignment horizontal="centerContinuous"/>
    </xf>
    <xf numFmtId="164" fontId="23" fillId="24" borderId="27" xfId="1" applyNumberFormat="1" applyFont="1" applyFill="1" applyBorder="1" applyAlignment="1">
      <alignment horizontal="center" wrapText="1"/>
    </xf>
    <xf numFmtId="164" fontId="23" fillId="24" borderId="30" xfId="1" applyNumberFormat="1" applyFont="1" applyFill="1" applyBorder="1" applyAlignment="1">
      <alignment horizontal="center" wrapText="1"/>
    </xf>
    <xf numFmtId="164" fontId="23" fillId="24" borderId="21" xfId="1" applyNumberFormat="1" applyFont="1" applyFill="1" applyBorder="1" applyAlignment="1">
      <alignment horizontal="center" wrapText="1"/>
    </xf>
    <xf numFmtId="164" fontId="23" fillId="24" borderId="41" xfId="1" applyNumberFormat="1" applyFont="1" applyFill="1" applyBorder="1" applyAlignment="1">
      <alignment horizontal="center" wrapText="1"/>
    </xf>
    <xf numFmtId="164" fontId="23" fillId="24" borderId="34" xfId="1" applyNumberFormat="1" applyFont="1" applyFill="1" applyBorder="1" applyAlignment="1">
      <alignment horizontal="center" wrapText="1"/>
    </xf>
    <xf numFmtId="164" fontId="23" fillId="24" borderId="28" xfId="1" applyNumberFormat="1" applyFont="1" applyFill="1" applyBorder="1" applyAlignment="1">
      <alignment horizontal="center" wrapText="1"/>
    </xf>
    <xf numFmtId="0" fontId="22" fillId="24" borderId="10" xfId="1" applyFont="1" applyFill="1" applyBorder="1"/>
    <xf numFmtId="0" fontId="22" fillId="24" borderId="23" xfId="1" applyFont="1" applyFill="1" applyBorder="1"/>
    <xf numFmtId="0" fontId="22" fillId="24" borderId="11" xfId="1" applyFont="1" applyFill="1" applyBorder="1"/>
    <xf numFmtId="0" fontId="24" fillId="24" borderId="0" xfId="1" applyFont="1" applyFill="1"/>
    <xf numFmtId="0" fontId="29" fillId="24" borderId="0" xfId="0" applyFont="1" applyFill="1" applyProtection="1">
      <protection hidden="1"/>
    </xf>
    <xf numFmtId="0" fontId="20" fillId="24" borderId="0" xfId="0" applyFont="1" applyFill="1" applyProtection="1">
      <protection hidden="1"/>
    </xf>
    <xf numFmtId="0" fontId="32" fillId="24" borderId="0" xfId="0" applyFont="1" applyFill="1" applyProtection="1">
      <protection hidden="1"/>
    </xf>
    <xf numFmtId="0" fontId="22" fillId="24" borderId="12" xfId="1" applyFont="1" applyFill="1" applyBorder="1"/>
    <xf numFmtId="0" fontId="22" fillId="24" borderId="20" xfId="1" applyFont="1" applyFill="1" applyBorder="1"/>
    <xf numFmtId="7" fontId="1" fillId="24" borderId="0" xfId="1" applyNumberFormat="1" applyFill="1"/>
    <xf numFmtId="0" fontId="22" fillId="24" borderId="19" xfId="1" applyFont="1" applyFill="1" applyBorder="1"/>
    <xf numFmtId="0" fontId="31" fillId="24" borderId="0" xfId="0" applyFont="1" applyFill="1" applyProtection="1">
      <protection hidden="1"/>
    </xf>
    <xf numFmtId="0" fontId="31" fillId="24" borderId="0" xfId="0" applyFont="1" applyFill="1" applyAlignment="1" applyProtection="1">
      <alignment horizontal="center"/>
      <protection hidden="1"/>
    </xf>
    <xf numFmtId="0" fontId="25" fillId="24" borderId="0" xfId="0" applyFont="1" applyFill="1" applyProtection="1">
      <protection hidden="1"/>
    </xf>
    <xf numFmtId="0" fontId="25" fillId="31" borderId="0" xfId="0" applyFont="1" applyFill="1" applyAlignment="1" applyProtection="1">
      <alignment horizontal="center" wrapText="1"/>
      <protection hidden="1"/>
    </xf>
    <xf numFmtId="0" fontId="25" fillId="31" borderId="0" xfId="0" applyFont="1" applyFill="1" applyAlignment="1" applyProtection="1">
      <alignment wrapText="1"/>
      <protection hidden="1"/>
    </xf>
    <xf numFmtId="7" fontId="31" fillId="24" borderId="0" xfId="0" applyNumberFormat="1" applyFont="1" applyFill="1" applyAlignment="1" applyProtection="1">
      <alignment horizontal="center"/>
      <protection hidden="1"/>
    </xf>
    <xf numFmtId="44" fontId="31" fillId="24" borderId="0" xfId="54" applyFont="1" applyFill="1" applyBorder="1" applyProtection="1">
      <protection hidden="1"/>
    </xf>
    <xf numFmtId="165" fontId="31" fillId="24" borderId="0" xfId="0" applyNumberFormat="1" applyFont="1" applyFill="1" applyProtection="1">
      <protection hidden="1"/>
    </xf>
    <xf numFmtId="164" fontId="31" fillId="24" borderId="0" xfId="0" applyNumberFormat="1" applyFont="1" applyFill="1" applyProtection="1">
      <protection hidden="1"/>
    </xf>
    <xf numFmtId="7" fontId="31" fillId="24" borderId="0" xfId="0" applyNumberFormat="1" applyFont="1" applyFill="1" applyProtection="1">
      <protection hidden="1"/>
    </xf>
    <xf numFmtId="0" fontId="31" fillId="24" borderId="0" xfId="56" applyFont="1" applyFill="1" applyProtection="1">
      <protection hidden="1"/>
    </xf>
    <xf numFmtId="0" fontId="31" fillId="24" borderId="0" xfId="0" applyFont="1" applyFill="1" applyAlignment="1" applyProtection="1">
      <alignment vertical="center"/>
      <protection hidden="1"/>
    </xf>
    <xf numFmtId="7" fontId="31" fillId="24" borderId="0" xfId="0" applyNumberFormat="1" applyFont="1" applyFill="1" applyAlignment="1" applyProtection="1">
      <alignment horizontal="left"/>
      <protection hidden="1"/>
    </xf>
    <xf numFmtId="0" fontId="25" fillId="24" borderId="0" xfId="56" applyFont="1" applyFill="1" applyProtection="1">
      <protection hidden="1"/>
    </xf>
    <xf numFmtId="0" fontId="25" fillId="24" borderId="0" xfId="0" applyFont="1" applyFill="1" applyAlignment="1" applyProtection="1">
      <alignment horizontal="center"/>
      <protection hidden="1"/>
    </xf>
    <xf numFmtId="0" fontId="25" fillId="24" borderId="0" xfId="0" applyFont="1" applyFill="1" applyAlignment="1" applyProtection="1">
      <alignment horizontal="centerContinuous"/>
      <protection hidden="1"/>
    </xf>
    <xf numFmtId="0" fontId="31" fillId="24" borderId="0" xfId="56" applyFont="1" applyFill="1" applyAlignment="1" applyProtection="1">
      <alignment horizontal="center"/>
      <protection hidden="1"/>
    </xf>
    <xf numFmtId="0" fontId="25" fillId="24" borderId="0" xfId="56" applyFont="1" applyFill="1" applyAlignment="1" applyProtection="1">
      <alignment horizontal="center"/>
      <protection hidden="1"/>
    </xf>
    <xf numFmtId="10" fontId="31" fillId="24" borderId="0" xfId="0" applyNumberFormat="1" applyFont="1" applyFill="1" applyAlignment="1" applyProtection="1">
      <alignment horizontal="center"/>
      <protection hidden="1"/>
    </xf>
    <xf numFmtId="9" fontId="31" fillId="24" borderId="0" xfId="0" applyNumberFormat="1" applyFont="1" applyFill="1" applyAlignment="1" applyProtection="1">
      <alignment horizontal="center"/>
      <protection hidden="1"/>
    </xf>
    <xf numFmtId="166" fontId="31" fillId="24" borderId="0" xfId="55" applyNumberFormat="1" applyFont="1" applyFill="1" applyBorder="1" applyAlignment="1" applyProtection="1">
      <alignment horizontal="center"/>
      <protection hidden="1"/>
    </xf>
    <xf numFmtId="0" fontId="31" fillId="24" borderId="0" xfId="0" applyFont="1" applyFill="1" applyAlignment="1" applyProtection="1">
      <alignment horizontal="right"/>
      <protection hidden="1"/>
    </xf>
    <xf numFmtId="7" fontId="25" fillId="24" borderId="0" xfId="0" applyNumberFormat="1" applyFont="1" applyFill="1" applyAlignment="1" applyProtection="1">
      <alignment horizontal="center"/>
      <protection hidden="1"/>
    </xf>
    <xf numFmtId="7" fontId="25" fillId="24" borderId="0" xfId="0" applyNumberFormat="1" applyFont="1" applyFill="1" applyAlignment="1" applyProtection="1">
      <alignment horizontal="left"/>
      <protection hidden="1"/>
    </xf>
    <xf numFmtId="7" fontId="33" fillId="24" borderId="0" xfId="0" applyNumberFormat="1" applyFont="1" applyFill="1" applyAlignment="1" applyProtection="1">
      <alignment horizontal="center"/>
      <protection hidden="1"/>
    </xf>
    <xf numFmtId="7" fontId="34" fillId="24" borderId="0" xfId="0" applyNumberFormat="1" applyFont="1" applyFill="1" applyAlignment="1" applyProtection="1">
      <alignment horizontal="center"/>
      <protection hidden="1"/>
    </xf>
    <xf numFmtId="0" fontId="31" fillId="24" borderId="0" xfId="1" applyFont="1" applyFill="1" applyAlignment="1" applyProtection="1">
      <alignment horizontal="center"/>
      <protection hidden="1"/>
    </xf>
    <xf numFmtId="0" fontId="31" fillId="24" borderId="0" xfId="1" applyFont="1" applyFill="1" applyAlignment="1" applyProtection="1">
      <alignment horizontal="right"/>
      <protection hidden="1"/>
    </xf>
    <xf numFmtId="164" fontId="31" fillId="24" borderId="0" xfId="1" applyNumberFormat="1" applyFont="1" applyFill="1" applyAlignment="1" applyProtection="1">
      <alignment horizontal="center"/>
      <protection hidden="1"/>
    </xf>
    <xf numFmtId="0" fontId="35" fillId="24" borderId="0" xfId="1" applyFont="1" applyFill="1" applyProtection="1">
      <protection hidden="1"/>
    </xf>
    <xf numFmtId="0" fontId="30" fillId="24" borderId="0" xfId="1" applyFont="1" applyFill="1" applyProtection="1">
      <protection hidden="1"/>
    </xf>
    <xf numFmtId="0" fontId="25" fillId="24" borderId="0" xfId="1" applyFont="1" applyFill="1" applyAlignment="1" applyProtection="1">
      <alignment horizontal="centerContinuous"/>
      <protection hidden="1"/>
    </xf>
    <xf numFmtId="0" fontId="25" fillId="24" borderId="0" xfId="1" applyFont="1" applyFill="1" applyProtection="1">
      <protection hidden="1"/>
    </xf>
    <xf numFmtId="164" fontId="31" fillId="24" borderId="0" xfId="1" applyNumberFormat="1" applyFont="1" applyFill="1" applyAlignment="1" applyProtection="1">
      <alignment horizontal="center" wrapText="1"/>
      <protection hidden="1"/>
    </xf>
    <xf numFmtId="49" fontId="30" fillId="24" borderId="0" xfId="1" applyNumberFormat="1" applyFont="1" applyFill="1" applyProtection="1">
      <protection hidden="1"/>
    </xf>
    <xf numFmtId="0" fontId="31" fillId="24" borderId="0" xfId="1" applyFont="1" applyFill="1" applyProtection="1">
      <protection hidden="1"/>
    </xf>
    <xf numFmtId="164" fontId="31" fillId="24" borderId="0" xfId="2" applyNumberFormat="1" applyFont="1" applyFill="1" applyBorder="1" applyAlignment="1" applyProtection="1">
      <alignment horizontal="center" wrapText="1"/>
      <protection hidden="1"/>
    </xf>
    <xf numFmtId="49" fontId="31" fillId="24" borderId="0" xfId="1" applyNumberFormat="1" applyFont="1" applyFill="1" applyProtection="1">
      <protection hidden="1"/>
    </xf>
    <xf numFmtId="164" fontId="31" fillId="24" borderId="0" xfId="2" applyNumberFormat="1" applyFont="1" applyFill="1" applyBorder="1" applyAlignment="1" applyProtection="1">
      <alignment horizontal="center"/>
      <protection hidden="1"/>
    </xf>
    <xf numFmtId="164" fontId="31" fillId="24" borderId="0" xfId="1" applyNumberFormat="1" applyFont="1" applyFill="1" applyProtection="1">
      <protection hidden="1"/>
    </xf>
    <xf numFmtId="49" fontId="30" fillId="29" borderId="11" xfId="1" applyNumberFormat="1" applyFont="1" applyFill="1" applyBorder="1" applyProtection="1">
      <protection hidden="1"/>
    </xf>
    <xf numFmtId="49" fontId="30" fillId="29" borderId="12" xfId="1" applyNumberFormat="1" applyFont="1" applyFill="1" applyBorder="1" applyProtection="1">
      <protection hidden="1"/>
    </xf>
    <xf numFmtId="49" fontId="30" fillId="29" borderId="10" xfId="1" applyNumberFormat="1" applyFont="1" applyFill="1" applyBorder="1" applyProtection="1">
      <protection hidden="1"/>
    </xf>
    <xf numFmtId="164" fontId="31" fillId="29" borderId="40" xfId="1" applyNumberFormat="1" applyFont="1" applyFill="1" applyBorder="1" applyProtection="1">
      <protection hidden="1"/>
    </xf>
    <xf numFmtId="164" fontId="31" fillId="29" borderId="31" xfId="1" applyNumberFormat="1" applyFont="1" applyFill="1" applyBorder="1" applyProtection="1">
      <protection hidden="1"/>
    </xf>
    <xf numFmtId="164" fontId="31" fillId="29" borderId="43" xfId="1" applyNumberFormat="1" applyFont="1" applyFill="1" applyBorder="1" applyProtection="1">
      <protection hidden="1"/>
    </xf>
    <xf numFmtId="164" fontId="31" fillId="29" borderId="39" xfId="1" applyNumberFormat="1" applyFont="1" applyFill="1" applyBorder="1" applyProtection="1">
      <protection hidden="1"/>
    </xf>
    <xf numFmtId="164" fontId="31" fillId="29" borderId="14" xfId="1" applyNumberFormat="1" applyFont="1" applyFill="1" applyBorder="1" applyProtection="1">
      <protection hidden="1"/>
    </xf>
    <xf numFmtId="0" fontId="1" fillId="24" borderId="0" xfId="1" applyFill="1" applyProtection="1">
      <protection hidden="1"/>
    </xf>
    <xf numFmtId="0" fontId="1" fillId="24" borderId="15" xfId="1" applyFill="1" applyBorder="1" applyProtection="1">
      <protection hidden="1"/>
    </xf>
    <xf numFmtId="0" fontId="1" fillId="24" borderId="13" xfId="1" applyFill="1" applyBorder="1" applyProtection="1">
      <protection hidden="1"/>
    </xf>
    <xf numFmtId="7" fontId="1" fillId="24" borderId="44" xfId="1" applyNumberFormat="1" applyFill="1" applyBorder="1" applyAlignment="1" applyProtection="1">
      <alignment horizontal="center"/>
      <protection hidden="1"/>
    </xf>
    <xf numFmtId="7" fontId="1" fillId="24" borderId="24" xfId="1" applyNumberFormat="1" applyFill="1" applyBorder="1" applyAlignment="1" applyProtection="1">
      <alignment horizontal="center"/>
      <protection hidden="1"/>
    </xf>
    <xf numFmtId="7" fontId="1" fillId="24" borderId="17" xfId="1" applyNumberFormat="1" applyFill="1" applyBorder="1" applyAlignment="1" applyProtection="1">
      <alignment horizontal="center"/>
      <protection hidden="1"/>
    </xf>
    <xf numFmtId="7" fontId="1" fillId="24" borderId="45" xfId="1" applyNumberFormat="1" applyFill="1" applyBorder="1" applyAlignment="1" applyProtection="1">
      <alignment horizontal="center"/>
      <protection hidden="1"/>
    </xf>
    <xf numFmtId="7" fontId="1" fillId="24" borderId="16" xfId="1" applyNumberFormat="1" applyFill="1" applyBorder="1" applyAlignment="1" applyProtection="1">
      <alignment horizontal="center"/>
      <protection hidden="1"/>
    </xf>
    <xf numFmtId="49" fontId="1" fillId="24" borderId="15" xfId="1" applyNumberFormat="1" applyFill="1" applyBorder="1" applyProtection="1">
      <protection hidden="1"/>
    </xf>
    <xf numFmtId="49" fontId="1" fillId="24" borderId="0" xfId="1" applyNumberFormat="1" applyFill="1" applyProtection="1">
      <protection hidden="1"/>
    </xf>
    <xf numFmtId="49" fontId="1" fillId="24" borderId="13" xfId="1" applyNumberFormat="1" applyFill="1" applyBorder="1" applyProtection="1">
      <protection hidden="1"/>
    </xf>
    <xf numFmtId="49" fontId="30" fillId="29" borderId="15" xfId="1" applyNumberFormat="1" applyFont="1" applyFill="1" applyBorder="1" applyProtection="1">
      <protection hidden="1"/>
    </xf>
    <xf numFmtId="49" fontId="30" fillId="29" borderId="0" xfId="1" applyNumberFormat="1" applyFont="1" applyFill="1" applyProtection="1">
      <protection hidden="1"/>
    </xf>
    <xf numFmtId="49" fontId="30" fillId="29" borderId="13" xfId="1" applyNumberFormat="1" applyFont="1" applyFill="1" applyBorder="1" applyProtection="1">
      <protection hidden="1"/>
    </xf>
    <xf numFmtId="164" fontId="31" fillId="29" borderId="44" xfId="1" applyNumberFormat="1" applyFont="1" applyFill="1" applyBorder="1" applyProtection="1">
      <protection hidden="1"/>
    </xf>
    <xf numFmtId="164" fontId="31" fillId="29" borderId="24" xfId="1" applyNumberFormat="1" applyFont="1" applyFill="1" applyBorder="1" applyProtection="1">
      <protection hidden="1"/>
    </xf>
    <xf numFmtId="164" fontId="31" fillId="29" borderId="17" xfId="1" applyNumberFormat="1" applyFont="1" applyFill="1" applyBorder="1" applyProtection="1">
      <protection hidden="1"/>
    </xf>
    <xf numFmtId="164" fontId="31" fillId="29" borderId="45" xfId="1" applyNumberFormat="1" applyFont="1" applyFill="1" applyBorder="1" applyProtection="1">
      <protection hidden="1"/>
    </xf>
    <xf numFmtId="164" fontId="31" fillId="29" borderId="16" xfId="1" applyNumberFormat="1" applyFont="1" applyFill="1" applyBorder="1" applyProtection="1">
      <protection hidden="1"/>
    </xf>
    <xf numFmtId="0" fontId="1" fillId="24" borderId="18" xfId="1" applyFill="1" applyBorder="1" applyProtection="1">
      <protection hidden="1"/>
    </xf>
    <xf numFmtId="0" fontId="1" fillId="24" borderId="19" xfId="1" applyFill="1" applyBorder="1" applyProtection="1">
      <protection hidden="1"/>
    </xf>
    <xf numFmtId="0" fontId="1" fillId="24" borderId="20" xfId="1" applyFill="1" applyBorder="1" applyProtection="1">
      <protection hidden="1"/>
    </xf>
    <xf numFmtId="7" fontId="1" fillId="24" borderId="42" xfId="1" applyNumberFormat="1" applyFill="1" applyBorder="1" applyAlignment="1" applyProtection="1">
      <alignment horizontal="center"/>
      <protection hidden="1"/>
    </xf>
    <xf numFmtId="7" fontId="1" fillId="24" borderId="38" xfId="1" applyNumberFormat="1" applyFill="1" applyBorder="1" applyAlignment="1" applyProtection="1">
      <alignment horizontal="center"/>
      <protection hidden="1"/>
    </xf>
    <xf numFmtId="7" fontId="1" fillId="24" borderId="21" xfId="1" applyNumberFormat="1" applyFill="1" applyBorder="1" applyAlignment="1" applyProtection="1">
      <alignment horizontal="center"/>
      <protection hidden="1"/>
    </xf>
    <xf numFmtId="7" fontId="1" fillId="24" borderId="41" xfId="1" applyNumberFormat="1" applyFill="1" applyBorder="1" applyAlignment="1" applyProtection="1">
      <alignment horizontal="center"/>
      <protection hidden="1"/>
    </xf>
    <xf numFmtId="7" fontId="1" fillId="24" borderId="22" xfId="1" applyNumberFormat="1" applyFill="1" applyBorder="1" applyAlignment="1" applyProtection="1">
      <alignment horizontal="center"/>
      <protection hidden="1"/>
    </xf>
    <xf numFmtId="0" fontId="20" fillId="30" borderId="0" xfId="1" applyFont="1" applyFill="1" applyAlignment="1" applyProtection="1">
      <alignment horizontal="center"/>
      <protection locked="0"/>
    </xf>
    <xf numFmtId="0" fontId="20" fillId="24" borderId="35" xfId="1" applyFont="1" applyFill="1" applyBorder="1" applyAlignment="1">
      <alignment horizontal="center"/>
    </xf>
    <xf numFmtId="0" fontId="20" fillId="24" borderId="33" xfId="1" applyFont="1" applyFill="1" applyBorder="1" applyAlignment="1">
      <alignment horizontal="center"/>
    </xf>
    <xf numFmtId="0" fontId="20" fillId="24" borderId="32" xfId="1" applyFont="1" applyFill="1" applyBorder="1" applyAlignment="1">
      <alignment horizontal="center"/>
    </xf>
    <xf numFmtId="0" fontId="20" fillId="24" borderId="36" xfId="1" applyFont="1" applyFill="1" applyBorder="1" applyAlignment="1">
      <alignment horizontal="center"/>
    </xf>
    <xf numFmtId="0" fontId="25" fillId="24" borderId="0" xfId="1" applyFont="1" applyFill="1" applyAlignment="1" applyProtection="1">
      <alignment horizontal="center"/>
      <protection hidden="1"/>
    </xf>
    <xf numFmtId="0" fontId="25" fillId="31" borderId="0" xfId="0" applyFont="1" applyFill="1" applyAlignment="1" applyProtection="1">
      <alignment horizontal="center" wrapText="1"/>
      <protection hidden="1"/>
    </xf>
  </cellXfs>
  <cellStyles count="64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BadEntry" xfId="57" xr:uid="{00000000-0005-0000-0000-000019000000}"/>
    <cellStyle name="Calcs" xfId="58" xr:uid="{00000000-0005-0000-0000-00001A000000}"/>
    <cellStyle name="Calculation 2" xfId="36" xr:uid="{00000000-0005-0000-0000-00001B000000}"/>
    <cellStyle name="Check Cell 2" xfId="37" xr:uid="{00000000-0005-0000-0000-00001C000000}"/>
    <cellStyle name="Comma 2" xfId="3" xr:uid="{00000000-0005-0000-0000-00001D000000}"/>
    <cellStyle name="Comma 3" xfId="4" xr:uid="{00000000-0005-0000-0000-00001E000000}"/>
    <cellStyle name="Comma 4" xfId="9" xr:uid="{00000000-0005-0000-0000-00001F000000}"/>
    <cellStyle name="ContentsHyperlink" xfId="59" xr:uid="{00000000-0005-0000-0000-000020000000}"/>
    <cellStyle name="Currency" xfId="54" builtinId="4"/>
    <cellStyle name="Currency 2" xfId="2" xr:uid="{00000000-0005-0000-0000-000022000000}"/>
    <cellStyle name="Currency 3" xfId="5" xr:uid="{00000000-0005-0000-0000-000023000000}"/>
    <cellStyle name="Currency 4" xfId="8" xr:uid="{00000000-0005-0000-0000-000024000000}"/>
    <cellStyle name="Currency 5" xfId="38" xr:uid="{00000000-0005-0000-0000-000025000000}"/>
    <cellStyle name="Explanatory Text 2" xfId="39" xr:uid="{00000000-0005-0000-0000-000026000000}"/>
    <cellStyle name="Good 2" xfId="40" xr:uid="{00000000-0005-0000-0000-000027000000}"/>
    <cellStyle name="Heading" xfId="60" xr:uid="{00000000-0005-0000-0000-000028000000}"/>
    <cellStyle name="Heading 1 2" xfId="41" xr:uid="{00000000-0005-0000-0000-000029000000}"/>
    <cellStyle name="Heading 2 2" xfId="42" xr:uid="{00000000-0005-0000-0000-00002A000000}"/>
    <cellStyle name="Heading 3 2" xfId="43" xr:uid="{00000000-0005-0000-0000-00002B000000}"/>
    <cellStyle name="Heading 4 2" xfId="44" xr:uid="{00000000-0005-0000-0000-00002C000000}"/>
    <cellStyle name="Heading 5" xfId="61" xr:uid="{00000000-0005-0000-0000-00002D000000}"/>
    <cellStyle name="Input 2" xfId="45" xr:uid="{00000000-0005-0000-0000-00002F000000}"/>
    <cellStyle name="Linked Cell 2" xfId="46" xr:uid="{00000000-0005-0000-0000-000030000000}"/>
    <cellStyle name="Neutral 2" xfId="47" xr:uid="{00000000-0005-0000-0000-000031000000}"/>
    <cellStyle name="NoEntry" xfId="62" xr:uid="{00000000-0005-0000-0000-000032000000}"/>
    <cellStyle name="Normal" xfId="0" builtinId="0"/>
    <cellStyle name="Normal 2" xfId="1" xr:uid="{00000000-0005-0000-0000-000034000000}"/>
    <cellStyle name="Normal 3" xfId="6" xr:uid="{00000000-0005-0000-0000-000035000000}"/>
    <cellStyle name="Normal 4" xfId="10" xr:uid="{00000000-0005-0000-0000-000036000000}"/>
    <cellStyle name="Normal 5" xfId="56" xr:uid="{00000000-0005-0000-0000-000037000000}"/>
    <cellStyle name="Note 2" xfId="48" xr:uid="{00000000-0005-0000-0000-000038000000}"/>
    <cellStyle name="Output 2" xfId="49" xr:uid="{00000000-0005-0000-0000-000039000000}"/>
    <cellStyle name="Percent" xfId="55" builtinId="5"/>
    <cellStyle name="Percent 2" xfId="7" xr:uid="{00000000-0005-0000-0000-00003B000000}"/>
    <cellStyle name="Percent 3" xfId="50" xr:uid="{00000000-0005-0000-0000-00003C000000}"/>
    <cellStyle name="Title 2" xfId="51" xr:uid="{00000000-0005-0000-0000-00003D000000}"/>
    <cellStyle name="Total 2" xfId="52" xr:uid="{00000000-0005-0000-0000-00003E000000}"/>
    <cellStyle name="UserEntry" xfId="63" xr:uid="{00000000-0005-0000-0000-00003F000000}"/>
    <cellStyle name="Warning Text 2" xfId="53" xr:uid="{00000000-0005-0000-0000-000040000000}"/>
  </cellStyles>
  <dxfs count="0"/>
  <tableStyles count="1" defaultTableStyle="TableStyleMedium9" defaultPivotStyle="PivotStyleLight16">
    <tableStyle name="Invisible" pivot="0" table="0" count="0" xr9:uid="{52242149-92D2-4671-BE58-CD9FC72B58A6}"/>
  </tableStyles>
  <colors>
    <mruColors>
      <color rgb="FFCCFFFF"/>
      <color rgb="FFFF00FF"/>
      <color rgb="FF0000CC"/>
      <color rgb="FFFF7C80"/>
      <color rgb="FFFFFFCC"/>
      <color rgb="FF9900CC"/>
      <color rgb="FF33CC33"/>
      <color rgb="FFCCFFCC"/>
      <color rgb="FFFFCC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D8BAD-86D4-4DA6-B0CF-87E47446675E}">
  <sheetPr>
    <tabColor rgb="FFCCFFFF"/>
  </sheetPr>
  <dimension ref="A1:AI37"/>
  <sheetViews>
    <sheetView tabSelected="1" zoomScaleNormal="100" workbookViewId="0">
      <pane xSplit="3" ySplit="10" topLeftCell="D11" activePane="bottomRight" state="frozen"/>
      <selection activeCell="D72" sqref="D72"/>
      <selection pane="topRight" activeCell="D72" sqref="D72"/>
      <selection pane="bottomLeft" activeCell="D72" sqref="D72"/>
      <selection pane="bottomRight" activeCell="D3" sqref="D3"/>
    </sheetView>
  </sheetViews>
  <sheetFormatPr defaultColWidth="9.08984375" defaultRowHeight="12.5" x14ac:dyDescent="0.25"/>
  <cols>
    <col min="1" max="1" width="2.54296875" style="2" customWidth="1"/>
    <col min="2" max="2" width="47.453125" style="2" customWidth="1"/>
    <col min="3" max="3" width="15.90625" style="2" customWidth="1"/>
    <col min="4" max="35" width="12.90625" style="2" customWidth="1"/>
    <col min="36" max="16384" width="9.08984375" style="2"/>
  </cols>
  <sheetData>
    <row r="1" spans="1:35" ht="15.5" x14ac:dyDescent="0.35">
      <c r="A1" s="20" t="s">
        <v>80</v>
      </c>
      <c r="B1" s="20"/>
      <c r="C1" s="20"/>
    </row>
    <row r="2" spans="1:35" ht="14" x14ac:dyDescent="0.3">
      <c r="A2" s="22" t="s">
        <v>87</v>
      </c>
      <c r="B2" s="22"/>
      <c r="C2" s="22"/>
    </row>
    <row r="3" spans="1:35" ht="14" x14ac:dyDescent="0.3">
      <c r="A3" s="22" t="s">
        <v>86</v>
      </c>
      <c r="B3" s="22"/>
      <c r="C3" s="22"/>
      <c r="D3" s="25"/>
      <c r="E3" s="25"/>
      <c r="F3" s="25"/>
      <c r="G3" s="25"/>
    </row>
    <row r="4" spans="1:35" ht="13" x14ac:dyDescent="0.3">
      <c r="A4" s="21" t="str">
        <f>"Plan Year "&amp;cal!B1&amp;" Rates"</f>
        <v>Plan Year 2026 Rates</v>
      </c>
      <c r="B4" s="21"/>
      <c r="C4" s="21"/>
      <c r="D4" s="25"/>
    </row>
    <row r="5" spans="1:35" x14ac:dyDescent="0.25">
      <c r="E5" s="25"/>
    </row>
    <row r="6" spans="1:35" ht="13" x14ac:dyDescent="0.3">
      <c r="A6" s="1"/>
      <c r="B6" s="3" t="s">
        <v>78</v>
      </c>
      <c r="C6" s="102" t="s">
        <v>16</v>
      </c>
      <c r="F6" s="25"/>
    </row>
    <row r="7" spans="1:35" ht="13" x14ac:dyDescent="0.3">
      <c r="A7" s="1"/>
      <c r="B7" s="3" t="s">
        <v>77</v>
      </c>
      <c r="C7" s="102" t="s">
        <v>75</v>
      </c>
      <c r="D7" s="25"/>
      <c r="F7" s="25"/>
    </row>
    <row r="8" spans="1:35" ht="13.5" thickBot="1" x14ac:dyDescent="0.35">
      <c r="A8" s="4"/>
      <c r="B8" s="4"/>
      <c r="C8" s="4"/>
      <c r="F8" s="25"/>
    </row>
    <row r="9" spans="1:35" s="1" customFormat="1" ht="15.75" customHeight="1" x14ac:dyDescent="0.3">
      <c r="A9" s="18"/>
      <c r="B9" s="23"/>
      <c r="C9" s="16"/>
      <c r="D9" s="103" t="s">
        <v>109</v>
      </c>
      <c r="E9" s="104"/>
      <c r="F9" s="105" t="s">
        <v>51</v>
      </c>
      <c r="G9" s="106"/>
      <c r="H9" s="6" t="s">
        <v>110</v>
      </c>
      <c r="I9" s="7"/>
      <c r="J9" s="7" t="s">
        <v>111</v>
      </c>
      <c r="K9" s="7"/>
      <c r="L9" s="7" t="s">
        <v>112</v>
      </c>
      <c r="M9" s="7"/>
      <c r="N9" s="7" t="s">
        <v>113</v>
      </c>
      <c r="O9" s="7"/>
      <c r="P9" s="7" t="s">
        <v>114</v>
      </c>
      <c r="Q9" s="7"/>
      <c r="R9" s="7" t="s">
        <v>115</v>
      </c>
      <c r="S9" s="7"/>
      <c r="T9" s="7" t="s">
        <v>116</v>
      </c>
      <c r="U9" s="8"/>
      <c r="V9" s="6" t="s">
        <v>102</v>
      </c>
      <c r="W9" s="7"/>
      <c r="X9" s="7" t="s">
        <v>103</v>
      </c>
      <c r="Y9" s="7"/>
      <c r="Z9" s="7" t="s">
        <v>104</v>
      </c>
      <c r="AA9" s="7"/>
      <c r="AB9" s="7" t="s">
        <v>105</v>
      </c>
      <c r="AC9" s="7"/>
      <c r="AD9" s="7" t="s">
        <v>22</v>
      </c>
      <c r="AE9" s="7"/>
      <c r="AF9" s="7" t="s">
        <v>23</v>
      </c>
      <c r="AG9" s="7"/>
      <c r="AH9" s="7" t="s">
        <v>24</v>
      </c>
      <c r="AI9" s="9"/>
    </row>
    <row r="10" spans="1:35" s="5" customFormat="1" ht="15.75" customHeight="1" thickBot="1" x14ac:dyDescent="0.35">
      <c r="A10" s="17" t="s">
        <v>79</v>
      </c>
      <c r="B10" s="26"/>
      <c r="C10" s="24"/>
      <c r="D10" s="10" t="s">
        <v>52</v>
      </c>
      <c r="E10" s="11" t="s">
        <v>38</v>
      </c>
      <c r="F10" s="12" t="s">
        <v>52</v>
      </c>
      <c r="G10" s="13" t="s">
        <v>38</v>
      </c>
      <c r="H10" s="10" t="s">
        <v>52</v>
      </c>
      <c r="I10" s="11" t="s">
        <v>38</v>
      </c>
      <c r="J10" s="11" t="str">
        <f>$H$10</f>
        <v>MA PREM</v>
      </c>
      <c r="K10" s="11" t="str">
        <f>$I$10</f>
        <v>MA STD</v>
      </c>
      <c r="L10" s="11" t="str">
        <f t="shared" ref="L10" si="0">$H$10</f>
        <v>MA PREM</v>
      </c>
      <c r="M10" s="11" t="str">
        <f t="shared" ref="M10" si="1">$I$10</f>
        <v>MA STD</v>
      </c>
      <c r="N10" s="11" t="str">
        <f t="shared" ref="N10" si="2">$H$10</f>
        <v>MA PREM</v>
      </c>
      <c r="O10" s="11" t="str">
        <f t="shared" ref="O10" si="3">$I$10</f>
        <v>MA STD</v>
      </c>
      <c r="P10" s="11" t="str">
        <f t="shared" ref="P10" si="4">$H$10</f>
        <v>MA PREM</v>
      </c>
      <c r="Q10" s="11" t="str">
        <f t="shared" ref="Q10" si="5">$I$10</f>
        <v>MA STD</v>
      </c>
      <c r="R10" s="11" t="str">
        <f t="shared" ref="R10" si="6">$H$10</f>
        <v>MA PREM</v>
      </c>
      <c r="S10" s="11" t="str">
        <f t="shared" ref="S10" si="7">$I$10</f>
        <v>MA STD</v>
      </c>
      <c r="T10" s="11" t="str">
        <f t="shared" ref="T10" si="8">$H$10</f>
        <v>MA PREM</v>
      </c>
      <c r="U10" s="14" t="str">
        <f t="shared" ref="U10" si="9">$I$10</f>
        <v>MA STD</v>
      </c>
      <c r="V10" s="10" t="str">
        <f t="shared" ref="V10" si="10">$H$10</f>
        <v>MA PREM</v>
      </c>
      <c r="W10" s="11" t="str">
        <f t="shared" ref="W10" si="11">$I$10</f>
        <v>MA STD</v>
      </c>
      <c r="X10" s="11" t="str">
        <f t="shared" ref="X10" si="12">$H$10</f>
        <v>MA PREM</v>
      </c>
      <c r="Y10" s="11" t="str">
        <f t="shared" ref="Y10" si="13">$I$10</f>
        <v>MA STD</v>
      </c>
      <c r="Z10" s="11" t="str">
        <f t="shared" ref="Z10" si="14">$H$10</f>
        <v>MA PREM</v>
      </c>
      <c r="AA10" s="11" t="str">
        <f t="shared" ref="AA10" si="15">$I$10</f>
        <v>MA STD</v>
      </c>
      <c r="AB10" s="11" t="str">
        <f t="shared" ref="AB10:AH10" si="16">$H$10</f>
        <v>MA PREM</v>
      </c>
      <c r="AC10" s="11" t="str">
        <f t="shared" ref="AC10:AI10" si="17">$I$10</f>
        <v>MA STD</v>
      </c>
      <c r="AD10" s="11" t="str">
        <f t="shared" si="16"/>
        <v>MA PREM</v>
      </c>
      <c r="AE10" s="11" t="str">
        <f t="shared" si="17"/>
        <v>MA STD</v>
      </c>
      <c r="AF10" s="11" t="str">
        <f t="shared" si="16"/>
        <v>MA PREM</v>
      </c>
      <c r="AG10" s="11" t="str">
        <f t="shared" si="17"/>
        <v>MA STD</v>
      </c>
      <c r="AH10" s="11" t="str">
        <f t="shared" si="16"/>
        <v>MA PREM</v>
      </c>
      <c r="AI10" s="15" t="str">
        <f t="shared" si="17"/>
        <v>MA STD</v>
      </c>
    </row>
    <row r="11" spans="1:35" s="75" customFormat="1" ht="13" x14ac:dyDescent="0.3">
      <c r="A11" s="67" t="s">
        <v>81</v>
      </c>
      <c r="B11" s="68"/>
      <c r="C11" s="69"/>
      <c r="D11" s="70"/>
      <c r="E11" s="71"/>
      <c r="F11" s="72"/>
      <c r="G11" s="73"/>
      <c r="H11" s="70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4"/>
      <c r="V11" s="70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3"/>
    </row>
    <row r="12" spans="1:35" s="75" customFormat="1" x14ac:dyDescent="0.25">
      <c r="A12" s="76"/>
      <c r="B12" s="75" t="s">
        <v>88</v>
      </c>
      <c r="C12" s="77"/>
      <c r="D12" s="78">
        <f>IF($C$6="Retiree",cal!D104,cal!D133)</f>
        <v>267.42</v>
      </c>
      <c r="E12" s="79">
        <f>IF($C$6="Retiree",cal!E104,cal!E133)</f>
        <v>90.42</v>
      </c>
      <c r="F12" s="80">
        <f>IF($C$6="Retiree",cal!F104,cal!F133)</f>
        <v>305.8</v>
      </c>
      <c r="G12" s="81">
        <f>IF($C$6="Retiree",cal!G104,cal!G133)</f>
        <v>170</v>
      </c>
      <c r="H12" s="78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82"/>
      <c r="V12" s="78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81"/>
    </row>
    <row r="13" spans="1:35" s="75" customFormat="1" ht="6" customHeight="1" x14ac:dyDescent="0.25">
      <c r="A13" s="83"/>
      <c r="B13" s="84"/>
      <c r="C13" s="85"/>
      <c r="D13" s="78"/>
      <c r="E13" s="79"/>
      <c r="F13" s="80"/>
      <c r="G13" s="81"/>
      <c r="H13" s="78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82"/>
      <c r="V13" s="78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81"/>
    </row>
    <row r="14" spans="1:35" s="75" customFormat="1" ht="13" x14ac:dyDescent="0.3">
      <c r="A14" s="86" t="s">
        <v>26</v>
      </c>
      <c r="B14" s="87"/>
      <c r="C14" s="88"/>
      <c r="D14" s="89"/>
      <c r="E14" s="90"/>
      <c r="F14" s="91"/>
      <c r="G14" s="92"/>
      <c r="H14" s="89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3"/>
      <c r="V14" s="89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2"/>
    </row>
    <row r="15" spans="1:35" s="75" customFormat="1" x14ac:dyDescent="0.25">
      <c r="A15" s="83"/>
      <c r="B15" s="84" t="s">
        <v>89</v>
      </c>
      <c r="C15" s="85"/>
      <c r="D15" s="78"/>
      <c r="E15" s="79"/>
      <c r="F15" s="80"/>
      <c r="G15" s="81"/>
      <c r="H15" s="78">
        <f>IF($C$6="Retiree",cal!H107,cal!H136)</f>
        <v>1567.27</v>
      </c>
      <c r="I15" s="79">
        <f>IF($C$6="Retiree",cal!I107,cal!I136)</f>
        <v>1390.27</v>
      </c>
      <c r="J15" s="79">
        <f>IF($C$6="Retiree",cal!J107,cal!J136)</f>
        <v>1492.91</v>
      </c>
      <c r="K15" s="79">
        <f>IF($C$6="Retiree",cal!K107,cal!K136)</f>
        <v>1315.91</v>
      </c>
      <c r="L15" s="79">
        <f>IF($C$6="Retiree",cal!L107,cal!L136)</f>
        <v>1433.52</v>
      </c>
      <c r="M15" s="79">
        <f>IF($C$6="Retiree",cal!M107,cal!M136)</f>
        <v>1256.52</v>
      </c>
      <c r="N15" s="79">
        <f>IF($C$6="Retiree",cal!N107,cal!N136)</f>
        <v>1527.1200000000001</v>
      </c>
      <c r="O15" s="79">
        <f>IF($C$6="Retiree",cal!O107,cal!O136)</f>
        <v>1350.1200000000001</v>
      </c>
      <c r="P15" s="79">
        <f>IF($C$6="Retiree",cal!P107,cal!P136)</f>
        <v>1571.1000000000001</v>
      </c>
      <c r="Q15" s="79">
        <f>IF($C$6="Retiree",cal!Q107,cal!Q136)</f>
        <v>1394.1000000000001</v>
      </c>
      <c r="R15" s="79">
        <f>IF($C$6="Retiree",cal!R107,cal!R136)</f>
        <v>1421.41</v>
      </c>
      <c r="S15" s="79">
        <f>IF($C$6="Retiree",cal!S107,cal!S136)</f>
        <v>1244.4100000000001</v>
      </c>
      <c r="T15" s="79">
        <f>IF($C$6="Retiree",cal!T107,cal!T136)</f>
        <v>1194.94</v>
      </c>
      <c r="U15" s="82">
        <f>IF($C$6="Retiree",cal!U107,cal!U136)</f>
        <v>1017.9399999999999</v>
      </c>
      <c r="V15" s="78">
        <f>IF($C$6="Retiree",cal!V107,cal!V136)</f>
        <v>1605.6499999999999</v>
      </c>
      <c r="W15" s="79">
        <f>IF($C$6="Retiree",cal!W107,cal!W136)</f>
        <v>1469.85</v>
      </c>
      <c r="X15" s="79">
        <f>IF($C$6="Retiree",cal!X107,cal!X136)</f>
        <v>1531.29</v>
      </c>
      <c r="Y15" s="79">
        <f>IF($C$6="Retiree",cal!Y107,cal!Y136)</f>
        <v>1395.49</v>
      </c>
      <c r="Z15" s="79">
        <f>IF($C$6="Retiree",cal!Z107,cal!Z136)</f>
        <v>1471.8999999999999</v>
      </c>
      <c r="AA15" s="79">
        <f>IF($C$6="Retiree",cal!AA107,cal!AA136)</f>
        <v>1336.1</v>
      </c>
      <c r="AB15" s="79">
        <f>IF($C$6="Retiree",cal!AB107,cal!AB136)</f>
        <v>1565.5</v>
      </c>
      <c r="AC15" s="79">
        <f>IF($C$6="Retiree",cal!AC107,cal!AC136)</f>
        <v>1429.7</v>
      </c>
      <c r="AD15" s="79">
        <f>IF($C$6="Retiree",cal!AD107,cal!AD136)</f>
        <v>1609.48</v>
      </c>
      <c r="AE15" s="79">
        <f>IF($C$6="Retiree",cal!AE107,cal!AE136)</f>
        <v>1473.68</v>
      </c>
      <c r="AF15" s="79">
        <f>IF($C$6="Retiree",cal!AF107,cal!AF136)</f>
        <v>1459.79</v>
      </c>
      <c r="AG15" s="79">
        <f>IF($C$6="Retiree",cal!AG107,cal!AG136)</f>
        <v>1323.99</v>
      </c>
      <c r="AH15" s="79">
        <f>IF($C$6="Retiree",cal!AH107,cal!AH136)</f>
        <v>1233.32</v>
      </c>
      <c r="AI15" s="81">
        <f>IF($C$6="Retiree",cal!AI107,cal!AI136)</f>
        <v>1097.52</v>
      </c>
    </row>
    <row r="16" spans="1:35" s="75" customFormat="1" x14ac:dyDescent="0.25">
      <c r="A16" s="83"/>
      <c r="B16" s="84" t="s">
        <v>90</v>
      </c>
      <c r="C16" s="85"/>
      <c r="D16" s="78"/>
      <c r="E16" s="79"/>
      <c r="F16" s="80"/>
      <c r="G16" s="81"/>
      <c r="H16" s="78">
        <f>IF($C$6="Retiree",cal!H108,cal!H137)</f>
        <v>1449.1000000000001</v>
      </c>
      <c r="I16" s="79">
        <f>IF($C$6="Retiree",cal!I108,cal!I137)</f>
        <v>1272.1000000000001</v>
      </c>
      <c r="J16" s="79">
        <f>IF($C$6="Retiree",cal!J108,cal!J137)</f>
        <v>1381.5</v>
      </c>
      <c r="K16" s="79">
        <f>IF($C$6="Retiree",cal!K108,cal!K137)</f>
        <v>1204.5</v>
      </c>
      <c r="L16" s="79">
        <f>IF($C$6="Retiree",cal!L108,cal!L137)</f>
        <v>1327.51</v>
      </c>
      <c r="M16" s="79">
        <f>IF($C$6="Retiree",cal!M108,cal!M137)</f>
        <v>1150.51</v>
      </c>
      <c r="N16" s="79">
        <f>IF($C$6="Retiree",cal!N108,cal!N137)</f>
        <v>1412.6000000000001</v>
      </c>
      <c r="O16" s="79">
        <f>IF($C$6="Retiree",cal!O108,cal!O137)</f>
        <v>1235.6000000000001</v>
      </c>
      <c r="P16" s="79">
        <f>IF($C$6="Retiree",cal!P108,cal!P137)</f>
        <v>1452.5800000000002</v>
      </c>
      <c r="Q16" s="79">
        <f>IF($C$6="Retiree",cal!Q108,cal!Q137)</f>
        <v>1275.5800000000002</v>
      </c>
      <c r="R16" s="79">
        <f>IF($C$6="Retiree",cal!R108,cal!R137)</f>
        <v>1316.5</v>
      </c>
      <c r="S16" s="79">
        <f>IF($C$6="Retiree",cal!S108,cal!S137)</f>
        <v>1139.5</v>
      </c>
      <c r="T16" s="79">
        <f>IF($C$6="Retiree",cal!T108,cal!T137)</f>
        <v>1194.94</v>
      </c>
      <c r="U16" s="82">
        <f>IF($C$6="Retiree",cal!U108,cal!U137)</f>
        <v>1017.9399999999999</v>
      </c>
      <c r="V16" s="78">
        <f>IF($C$6="Retiree",cal!V108,cal!V137)</f>
        <v>1487.48</v>
      </c>
      <c r="W16" s="79">
        <f>IF($C$6="Retiree",cal!W108,cal!W137)</f>
        <v>1351.68</v>
      </c>
      <c r="X16" s="79">
        <f>IF($C$6="Retiree",cal!X108,cal!X137)</f>
        <v>1419.8799999999999</v>
      </c>
      <c r="Y16" s="79">
        <f>IF($C$6="Retiree",cal!Y108,cal!Y137)</f>
        <v>1284.08</v>
      </c>
      <c r="Z16" s="79">
        <f>IF($C$6="Retiree",cal!Z108,cal!Z137)</f>
        <v>1365.8899999999999</v>
      </c>
      <c r="AA16" s="79">
        <f>IF($C$6="Retiree",cal!AA108,cal!AA137)</f>
        <v>1230.0899999999999</v>
      </c>
      <c r="AB16" s="79">
        <f>IF($C$6="Retiree",cal!AB108,cal!AB137)</f>
        <v>1450.98</v>
      </c>
      <c r="AC16" s="79">
        <f>IF($C$6="Retiree",cal!AC108,cal!AC137)</f>
        <v>1315.18</v>
      </c>
      <c r="AD16" s="79">
        <f>IF($C$6="Retiree",cal!AD108,cal!AD137)</f>
        <v>1490.96</v>
      </c>
      <c r="AE16" s="79">
        <f>IF($C$6="Retiree",cal!AE108,cal!AE137)</f>
        <v>1355.16</v>
      </c>
      <c r="AF16" s="79">
        <f>IF($C$6="Retiree",cal!AF108,cal!AF137)</f>
        <v>1354.8799999999999</v>
      </c>
      <c r="AG16" s="79">
        <f>IF($C$6="Retiree",cal!AG108,cal!AG137)</f>
        <v>1219.08</v>
      </c>
      <c r="AH16" s="79">
        <f>IF($C$6="Retiree",cal!AH108,cal!AH137)</f>
        <v>1233.32</v>
      </c>
      <c r="AI16" s="81">
        <f>IF($C$6="Retiree",cal!AI108,cal!AI137)</f>
        <v>1097.52</v>
      </c>
    </row>
    <row r="17" spans="1:35" s="75" customFormat="1" x14ac:dyDescent="0.25">
      <c r="A17" s="83"/>
      <c r="B17" s="84" t="s">
        <v>91</v>
      </c>
      <c r="C17" s="85"/>
      <c r="D17" s="78">
        <f>IF($C$6="Retiree",cal!D109,cal!D138)</f>
        <v>534.84</v>
      </c>
      <c r="E17" s="79">
        <f>IF($C$6="Retiree",cal!E109,cal!E138)</f>
        <v>180.84</v>
      </c>
      <c r="F17" s="80">
        <f>IF($C$6="Retiree",cal!F109,cal!F138)</f>
        <v>611.6</v>
      </c>
      <c r="G17" s="81">
        <f>IF($C$6="Retiree",cal!G109,cal!G138)</f>
        <v>340</v>
      </c>
      <c r="H17" s="78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82"/>
      <c r="V17" s="78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81"/>
    </row>
    <row r="18" spans="1:35" s="75" customFormat="1" ht="6" customHeight="1" x14ac:dyDescent="0.25">
      <c r="A18" s="83"/>
      <c r="B18" s="84"/>
      <c r="C18" s="85"/>
      <c r="D18" s="78"/>
      <c r="E18" s="79"/>
      <c r="F18" s="80"/>
      <c r="G18" s="81"/>
      <c r="H18" s="78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82"/>
      <c r="V18" s="78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81"/>
    </row>
    <row r="19" spans="1:35" s="75" customFormat="1" ht="13" x14ac:dyDescent="0.3">
      <c r="A19" s="86" t="s">
        <v>83</v>
      </c>
      <c r="B19" s="87"/>
      <c r="C19" s="88"/>
      <c r="D19" s="89"/>
      <c r="E19" s="90"/>
      <c r="F19" s="91"/>
      <c r="G19" s="92"/>
      <c r="H19" s="89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3"/>
      <c r="V19" s="89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2"/>
    </row>
    <row r="20" spans="1:35" s="75" customFormat="1" x14ac:dyDescent="0.25">
      <c r="A20" s="83"/>
      <c r="B20" s="84" t="s">
        <v>92</v>
      </c>
      <c r="C20" s="85"/>
      <c r="D20" s="78"/>
      <c r="E20" s="79"/>
      <c r="F20" s="80"/>
      <c r="G20" s="81"/>
      <c r="H20" s="78">
        <f>IF($C$6="Retiree",cal!H112,cal!H141)</f>
        <v>1094.5999999999999</v>
      </c>
      <c r="I20" s="79">
        <f>IF($C$6="Retiree",cal!I112,cal!I141)</f>
        <v>917.59999999999991</v>
      </c>
      <c r="J20" s="79">
        <f>IF($C$6="Retiree",cal!J112,cal!J141)</f>
        <v>1047.28</v>
      </c>
      <c r="K20" s="79">
        <f>IF($C$6="Retiree",cal!K112,cal!K141)</f>
        <v>870.28</v>
      </c>
      <c r="L20" s="79">
        <f>IF($C$6="Retiree",cal!L112,cal!L141)</f>
        <v>1009.48</v>
      </c>
      <c r="M20" s="79">
        <f>IF($C$6="Retiree",cal!M112,cal!M141)</f>
        <v>832.4799999999999</v>
      </c>
      <c r="N20" s="79">
        <f>IF($C$6="Retiree",cal!N112,cal!N141)</f>
        <v>1069.05</v>
      </c>
      <c r="O20" s="79">
        <f>IF($C$6="Retiree",cal!O112,cal!O141)</f>
        <v>892.05</v>
      </c>
      <c r="P20" s="79">
        <f>IF($C$6="Retiree",cal!P112,cal!P141)</f>
        <v>1097.03</v>
      </c>
      <c r="Q20" s="79">
        <f>IF($C$6="Retiree",cal!Q112,cal!Q141)</f>
        <v>920.03</v>
      </c>
      <c r="R20" s="79">
        <f>IF($C$6="Retiree",cal!R112,cal!R141)</f>
        <v>1001.78</v>
      </c>
      <c r="S20" s="79">
        <f>IF($C$6="Retiree",cal!S112,cal!S141)</f>
        <v>824.78</v>
      </c>
      <c r="T20" s="79">
        <f>IF($C$6="Retiree",cal!T112,cal!T141)</f>
        <v>916.68000000000006</v>
      </c>
      <c r="U20" s="82">
        <f>IF($C$6="Retiree",cal!U112,cal!U141)</f>
        <v>739.68</v>
      </c>
      <c r="V20" s="78">
        <f>IF($C$6="Retiree",cal!V112,cal!V141)</f>
        <v>1132.98</v>
      </c>
      <c r="W20" s="79">
        <f>IF($C$6="Retiree",cal!W112,cal!W141)</f>
        <v>997.18</v>
      </c>
      <c r="X20" s="79">
        <f>IF($C$6="Retiree",cal!X112,cal!X141)</f>
        <v>1085.6600000000001</v>
      </c>
      <c r="Y20" s="79">
        <f>IF($C$6="Retiree",cal!Y112,cal!Y141)</f>
        <v>949.86</v>
      </c>
      <c r="Z20" s="79">
        <f>IF($C$6="Retiree",cal!Z112,cal!Z141)</f>
        <v>1047.8599999999999</v>
      </c>
      <c r="AA20" s="79">
        <f>IF($C$6="Retiree",cal!AA112,cal!AA141)</f>
        <v>912.06</v>
      </c>
      <c r="AB20" s="79">
        <f>IF($C$6="Retiree",cal!AB112,cal!AB141)</f>
        <v>1107.43</v>
      </c>
      <c r="AC20" s="79">
        <f>IF($C$6="Retiree",cal!AC112,cal!AC141)</f>
        <v>971.63</v>
      </c>
      <c r="AD20" s="79">
        <f>IF($C$6="Retiree",cal!AD112,cal!AD141)</f>
        <v>1135.4100000000001</v>
      </c>
      <c r="AE20" s="79">
        <f>IF($C$6="Retiree",cal!AE112,cal!AE141)</f>
        <v>999.61</v>
      </c>
      <c r="AF20" s="79">
        <f>IF($C$6="Retiree",cal!AF112,cal!AF141)</f>
        <v>1040.1600000000001</v>
      </c>
      <c r="AG20" s="79">
        <f>IF($C$6="Retiree",cal!AG112,cal!AG141)</f>
        <v>904.36</v>
      </c>
      <c r="AH20" s="79">
        <f>IF($C$6="Retiree",cal!AH112,cal!AH141)</f>
        <v>955.06</v>
      </c>
      <c r="AI20" s="81">
        <f>IF($C$6="Retiree",cal!AI112,cal!AI141)</f>
        <v>819.26</v>
      </c>
    </row>
    <row r="21" spans="1:35" s="75" customFormat="1" ht="6" customHeight="1" x14ac:dyDescent="0.25">
      <c r="A21" s="83"/>
      <c r="B21" s="84"/>
      <c r="C21" s="85"/>
      <c r="D21" s="78"/>
      <c r="E21" s="79"/>
      <c r="F21" s="80"/>
      <c r="G21" s="81"/>
      <c r="H21" s="78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82"/>
      <c r="V21" s="78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81"/>
    </row>
    <row r="22" spans="1:35" s="75" customFormat="1" ht="13" x14ac:dyDescent="0.3">
      <c r="A22" s="86" t="s">
        <v>82</v>
      </c>
      <c r="B22" s="87"/>
      <c r="C22" s="88"/>
      <c r="D22" s="89"/>
      <c r="E22" s="90"/>
      <c r="F22" s="91"/>
      <c r="G22" s="92"/>
      <c r="H22" s="89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3"/>
      <c r="V22" s="89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2"/>
    </row>
    <row r="23" spans="1:35" s="75" customFormat="1" x14ac:dyDescent="0.25">
      <c r="A23" s="83"/>
      <c r="B23" s="84" t="s">
        <v>93</v>
      </c>
      <c r="C23" s="85"/>
      <c r="D23" s="78"/>
      <c r="E23" s="79"/>
      <c r="F23" s="80"/>
      <c r="G23" s="81"/>
      <c r="H23" s="78">
        <f>IF($C$6="Retiree",cal!H115,cal!H144)</f>
        <v>1449.1000000000001</v>
      </c>
      <c r="I23" s="79">
        <f>IF($C$6="Retiree",cal!I115,cal!I144)</f>
        <v>1272.1000000000001</v>
      </c>
      <c r="J23" s="79">
        <f>IF($C$6="Retiree",cal!J115,cal!J144)</f>
        <v>1381.5</v>
      </c>
      <c r="K23" s="79">
        <f>IF($C$6="Retiree",cal!K115,cal!K144)</f>
        <v>1204.5</v>
      </c>
      <c r="L23" s="79">
        <f>IF($C$6="Retiree",cal!L115,cal!L144)</f>
        <v>1327.51</v>
      </c>
      <c r="M23" s="79">
        <f>IF($C$6="Retiree",cal!M115,cal!M144)</f>
        <v>1150.51</v>
      </c>
      <c r="N23" s="79">
        <f>IF($C$6="Retiree",cal!N115,cal!N144)</f>
        <v>1412.6000000000001</v>
      </c>
      <c r="O23" s="79">
        <f>IF($C$6="Retiree",cal!O115,cal!O144)</f>
        <v>1235.6000000000001</v>
      </c>
      <c r="P23" s="79">
        <f>IF($C$6="Retiree",cal!P115,cal!P144)</f>
        <v>1452.5800000000002</v>
      </c>
      <c r="Q23" s="79">
        <f>IF($C$6="Retiree",cal!Q115,cal!Q144)</f>
        <v>1275.5800000000002</v>
      </c>
      <c r="R23" s="79">
        <f>IF($C$6="Retiree",cal!R115,cal!R144)</f>
        <v>1316.5</v>
      </c>
      <c r="S23" s="79">
        <f>IF($C$6="Retiree",cal!S115,cal!S144)</f>
        <v>1139.5</v>
      </c>
      <c r="T23" s="79">
        <f>IF($C$6="Retiree",cal!T115,cal!T144)</f>
        <v>1194.94</v>
      </c>
      <c r="U23" s="82">
        <f>IF($C$6="Retiree",cal!U115,cal!U144)</f>
        <v>1017.9399999999999</v>
      </c>
      <c r="V23" s="78">
        <f>IF($C$6="Retiree",cal!V115,cal!V144)</f>
        <v>1487.48</v>
      </c>
      <c r="W23" s="79">
        <f>IF($C$6="Retiree",cal!W115,cal!W144)</f>
        <v>1351.68</v>
      </c>
      <c r="X23" s="79">
        <f>IF($C$6="Retiree",cal!X115,cal!X144)</f>
        <v>1419.8799999999999</v>
      </c>
      <c r="Y23" s="79">
        <f>IF($C$6="Retiree",cal!Y115,cal!Y144)</f>
        <v>1284.08</v>
      </c>
      <c r="Z23" s="79">
        <f>IF($C$6="Retiree",cal!Z115,cal!Z144)</f>
        <v>1365.8899999999999</v>
      </c>
      <c r="AA23" s="79">
        <f>IF($C$6="Retiree",cal!AA115,cal!AA144)</f>
        <v>1230.0899999999999</v>
      </c>
      <c r="AB23" s="79">
        <f>IF($C$6="Retiree",cal!AB115,cal!AB144)</f>
        <v>1450.98</v>
      </c>
      <c r="AC23" s="79">
        <f>IF($C$6="Retiree",cal!AC115,cal!AC144)</f>
        <v>1315.18</v>
      </c>
      <c r="AD23" s="79">
        <f>IF($C$6="Retiree",cal!AD115,cal!AD144)</f>
        <v>1490.96</v>
      </c>
      <c r="AE23" s="79">
        <f>IF($C$6="Retiree",cal!AE115,cal!AE144)</f>
        <v>1355.16</v>
      </c>
      <c r="AF23" s="79">
        <f>IF($C$6="Retiree",cal!AF115,cal!AF144)</f>
        <v>1354.8799999999999</v>
      </c>
      <c r="AG23" s="79">
        <f>IF($C$6="Retiree",cal!AG115,cal!AG144)</f>
        <v>1219.08</v>
      </c>
      <c r="AH23" s="79">
        <f>IF($C$6="Retiree",cal!AH115,cal!AH144)</f>
        <v>1233.32</v>
      </c>
      <c r="AI23" s="81">
        <f>IF($C$6="Retiree",cal!AI115,cal!AI144)</f>
        <v>1097.52</v>
      </c>
    </row>
    <row r="24" spans="1:35" s="75" customFormat="1" x14ac:dyDescent="0.25">
      <c r="A24" s="83"/>
      <c r="B24" s="84" t="s">
        <v>94</v>
      </c>
      <c r="C24" s="85"/>
      <c r="D24" s="78">
        <f>IF($C$6="Retiree",cal!D116,cal!D145)</f>
        <v>534.84</v>
      </c>
      <c r="E24" s="79">
        <f>IF($C$6="Retiree",cal!E116,cal!E145)</f>
        <v>180.84</v>
      </c>
      <c r="F24" s="80">
        <f>IF($C$6="Retiree",cal!F116,cal!F145)</f>
        <v>611.6</v>
      </c>
      <c r="G24" s="81">
        <f>IF($C$6="Retiree",cal!G116,cal!G145)</f>
        <v>340</v>
      </c>
      <c r="H24" s="78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82"/>
      <c r="V24" s="78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81"/>
    </row>
    <row r="25" spans="1:35" s="75" customFormat="1" ht="6" customHeight="1" x14ac:dyDescent="0.25">
      <c r="A25" s="83"/>
      <c r="B25" s="84"/>
      <c r="C25" s="85"/>
      <c r="D25" s="78"/>
      <c r="E25" s="79"/>
      <c r="F25" s="80"/>
      <c r="G25" s="81"/>
      <c r="H25" s="78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82"/>
      <c r="V25" s="78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81"/>
    </row>
    <row r="26" spans="1:35" s="75" customFormat="1" ht="13" x14ac:dyDescent="0.3">
      <c r="A26" s="86" t="s">
        <v>85</v>
      </c>
      <c r="B26" s="87"/>
      <c r="C26" s="88"/>
      <c r="D26" s="89"/>
      <c r="E26" s="90"/>
      <c r="F26" s="91"/>
      <c r="G26" s="92"/>
      <c r="H26" s="89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3"/>
      <c r="V26" s="89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2"/>
    </row>
    <row r="27" spans="1:35" s="75" customFormat="1" x14ac:dyDescent="0.25">
      <c r="A27" s="83"/>
      <c r="B27" s="84" t="s">
        <v>95</v>
      </c>
      <c r="C27" s="85"/>
      <c r="D27" s="78"/>
      <c r="E27" s="79"/>
      <c r="F27" s="80"/>
      <c r="G27" s="81"/>
      <c r="H27" s="78">
        <f>IF($C$6="Retiree",cal!H119,cal!H148)</f>
        <v>2394.4499999999998</v>
      </c>
      <c r="I27" s="79">
        <f>IF($C$6="Retiree",cal!I119,cal!I148)</f>
        <v>2217.4499999999998</v>
      </c>
      <c r="J27" s="79">
        <f>IF($C$6="Retiree",cal!J119,cal!J148)</f>
        <v>2272.77</v>
      </c>
      <c r="K27" s="79">
        <f>IF($C$6="Retiree",cal!K119,cal!K148)</f>
        <v>2095.77</v>
      </c>
      <c r="L27" s="79">
        <f>IF($C$6="Retiree",cal!L119,cal!L148)</f>
        <v>2175.58</v>
      </c>
      <c r="M27" s="79">
        <f>IF($C$6="Retiree",cal!M119,cal!M148)</f>
        <v>1998.58</v>
      </c>
      <c r="N27" s="79">
        <f>IF($C$6="Retiree",cal!N119,cal!N148)</f>
        <v>2328.75</v>
      </c>
      <c r="O27" s="79">
        <f>IF($C$6="Retiree",cal!O119,cal!O148)</f>
        <v>2151.75</v>
      </c>
      <c r="P27" s="79">
        <f>IF($C$6="Retiree",cal!P119,cal!P148)</f>
        <v>2400.71</v>
      </c>
      <c r="Q27" s="79">
        <f>IF($C$6="Retiree",cal!Q119,cal!Q148)</f>
        <v>2223.71</v>
      </c>
      <c r="R27" s="79">
        <f>IF($C$6="Retiree",cal!R119,cal!R148)</f>
        <v>2155.77</v>
      </c>
      <c r="S27" s="79">
        <f>IF($C$6="Retiree",cal!S119,cal!S148)</f>
        <v>1978.77</v>
      </c>
      <c r="T27" s="79">
        <f>IF($C$6="Retiree",cal!T119,cal!T148)</f>
        <v>1844.2</v>
      </c>
      <c r="U27" s="82">
        <f>IF($C$6="Retiree",cal!U119,cal!U148)</f>
        <v>1667.2</v>
      </c>
      <c r="V27" s="78">
        <f>IF($C$6="Retiree",cal!V119,cal!V148)</f>
        <v>2432.83</v>
      </c>
      <c r="W27" s="79">
        <f>IF($C$6="Retiree",cal!W119,cal!W148)</f>
        <v>2297.0299999999997</v>
      </c>
      <c r="X27" s="79">
        <f>IF($C$6="Retiree",cal!X119,cal!X148)</f>
        <v>2311.15</v>
      </c>
      <c r="Y27" s="79">
        <f>IF($C$6="Retiree",cal!Y119,cal!Y148)</f>
        <v>2175.35</v>
      </c>
      <c r="Z27" s="79">
        <f>IF($C$6="Retiree",cal!Z119,cal!Z148)</f>
        <v>2213.96</v>
      </c>
      <c r="AA27" s="79">
        <f>IF($C$6="Retiree",cal!AA119,cal!AA148)</f>
        <v>2078.16</v>
      </c>
      <c r="AB27" s="79">
        <f>IF($C$6="Retiree",cal!AB119,cal!AB148)</f>
        <v>2367.13</v>
      </c>
      <c r="AC27" s="79">
        <f>IF($C$6="Retiree",cal!AC119,cal!AC148)</f>
        <v>2231.33</v>
      </c>
      <c r="AD27" s="79">
        <f>IF($C$6="Retiree",cal!AD119,cal!AD148)</f>
        <v>2439.09</v>
      </c>
      <c r="AE27" s="79">
        <f>IF($C$6="Retiree",cal!AE119,cal!AE148)</f>
        <v>2303.29</v>
      </c>
      <c r="AF27" s="79">
        <f>IF($C$6="Retiree",cal!AF119,cal!AF148)</f>
        <v>2194.15</v>
      </c>
      <c r="AG27" s="79">
        <f>IF($C$6="Retiree",cal!AG119,cal!AG148)</f>
        <v>2058.35</v>
      </c>
      <c r="AH27" s="79">
        <f>IF($C$6="Retiree",cal!AH119,cal!AH148)</f>
        <v>1882.58</v>
      </c>
      <c r="AI27" s="81">
        <f>IF($C$6="Retiree",cal!AI119,cal!AI148)</f>
        <v>1746.78</v>
      </c>
    </row>
    <row r="28" spans="1:35" s="75" customFormat="1" x14ac:dyDescent="0.25">
      <c r="A28" s="83"/>
      <c r="B28" s="84" t="s">
        <v>96</v>
      </c>
      <c r="C28" s="85"/>
      <c r="D28" s="78"/>
      <c r="E28" s="79"/>
      <c r="F28" s="80"/>
      <c r="G28" s="81"/>
      <c r="H28" s="78">
        <f>IF($C$6="Retiree",cal!H120,cal!H149)</f>
        <v>2276.2800000000002</v>
      </c>
      <c r="I28" s="79">
        <f>IF($C$6="Retiree",cal!I120,cal!I149)</f>
        <v>2099.2800000000002</v>
      </c>
      <c r="J28" s="79">
        <f>IF($C$6="Retiree",cal!J120,cal!J149)</f>
        <v>2161.36</v>
      </c>
      <c r="K28" s="79">
        <f>IF($C$6="Retiree",cal!K120,cal!K149)</f>
        <v>1984.3600000000001</v>
      </c>
      <c r="L28" s="79">
        <f>IF($C$6="Retiree",cal!L120,cal!L149)</f>
        <v>2069.5699999999997</v>
      </c>
      <c r="M28" s="79">
        <f>IF($C$6="Retiree",cal!M120,cal!M149)</f>
        <v>1892.57</v>
      </c>
      <c r="N28" s="79">
        <f>IF($C$6="Retiree",cal!N120,cal!N149)</f>
        <v>2214.23</v>
      </c>
      <c r="O28" s="79">
        <f>IF($C$6="Retiree",cal!O120,cal!O149)</f>
        <v>2037.23</v>
      </c>
      <c r="P28" s="79">
        <f>IF($C$6="Retiree",cal!P120,cal!P149)</f>
        <v>2282.19</v>
      </c>
      <c r="Q28" s="79">
        <f>IF($C$6="Retiree",cal!Q120,cal!Q149)</f>
        <v>2105.19</v>
      </c>
      <c r="R28" s="79">
        <f>IF($C$6="Retiree",cal!R120,cal!R149)</f>
        <v>2050.86</v>
      </c>
      <c r="S28" s="79">
        <f>IF($C$6="Retiree",cal!S120,cal!S149)</f>
        <v>1873.8600000000001</v>
      </c>
      <c r="T28" s="79">
        <f>IF($C$6="Retiree",cal!T120,cal!T149)</f>
        <v>1844.2</v>
      </c>
      <c r="U28" s="82">
        <f>IF($C$6="Retiree",cal!U120,cal!U149)</f>
        <v>1667.2</v>
      </c>
      <c r="V28" s="78">
        <f>IF($C$6="Retiree",cal!V120,cal!V149)</f>
        <v>2314.6600000000003</v>
      </c>
      <c r="W28" s="79">
        <f>IF($C$6="Retiree",cal!W120,cal!W149)</f>
        <v>2178.86</v>
      </c>
      <c r="X28" s="79">
        <f>IF($C$6="Retiree",cal!X120,cal!X149)</f>
        <v>2199.7400000000002</v>
      </c>
      <c r="Y28" s="79">
        <f>IF($C$6="Retiree",cal!Y120,cal!Y149)</f>
        <v>2063.94</v>
      </c>
      <c r="Z28" s="79">
        <f>IF($C$6="Retiree",cal!Z120,cal!Z149)</f>
        <v>2107.9499999999998</v>
      </c>
      <c r="AA28" s="79">
        <f>IF($C$6="Retiree",cal!AA120,cal!AA149)</f>
        <v>1972.1499999999999</v>
      </c>
      <c r="AB28" s="79">
        <f>IF($C$6="Retiree",cal!AB120,cal!AB149)</f>
        <v>2252.61</v>
      </c>
      <c r="AC28" s="79">
        <f>IF($C$6="Retiree",cal!AC120,cal!AC149)</f>
        <v>2116.81</v>
      </c>
      <c r="AD28" s="79">
        <f>IF($C$6="Retiree",cal!AD120,cal!AD149)</f>
        <v>2320.5700000000002</v>
      </c>
      <c r="AE28" s="79">
        <f>IF($C$6="Retiree",cal!AE120,cal!AE149)</f>
        <v>2184.77</v>
      </c>
      <c r="AF28" s="79">
        <f>IF($C$6="Retiree",cal!AF120,cal!AF149)</f>
        <v>2089.2400000000002</v>
      </c>
      <c r="AG28" s="79">
        <f>IF($C$6="Retiree",cal!AG120,cal!AG149)</f>
        <v>1953.44</v>
      </c>
      <c r="AH28" s="79">
        <f>IF($C$6="Retiree",cal!AH120,cal!AH149)</f>
        <v>1882.58</v>
      </c>
      <c r="AI28" s="81">
        <f>IF($C$6="Retiree",cal!AI120,cal!AI149)</f>
        <v>1746.78</v>
      </c>
    </row>
    <row r="29" spans="1:35" s="75" customFormat="1" x14ac:dyDescent="0.25">
      <c r="A29" s="83"/>
      <c r="B29" s="84" t="s">
        <v>97</v>
      </c>
      <c r="C29" s="85"/>
      <c r="D29" s="78"/>
      <c r="E29" s="79"/>
      <c r="F29" s="80"/>
      <c r="G29" s="81"/>
      <c r="H29" s="78">
        <f>IF($C$6="Retiree",cal!H121,cal!H150)</f>
        <v>1362.02</v>
      </c>
      <c r="I29" s="79">
        <f>IF($C$6="Retiree",cal!I121,cal!I150)</f>
        <v>1008.0199999999999</v>
      </c>
      <c r="J29" s="79">
        <f>IF($C$6="Retiree",cal!J121,cal!J150)</f>
        <v>1314.7</v>
      </c>
      <c r="K29" s="79">
        <f>IF($C$6="Retiree",cal!K121,cal!K150)</f>
        <v>960.69999999999993</v>
      </c>
      <c r="L29" s="79">
        <f>IF($C$6="Retiree",cal!L121,cal!L150)</f>
        <v>1276.9000000000001</v>
      </c>
      <c r="M29" s="79">
        <f>IF($C$6="Retiree",cal!M121,cal!M150)</f>
        <v>922.89999999999986</v>
      </c>
      <c r="N29" s="79">
        <f>IF($C$6="Retiree",cal!N121,cal!N150)</f>
        <v>1336.47</v>
      </c>
      <c r="O29" s="79">
        <f>IF($C$6="Retiree",cal!O121,cal!O150)</f>
        <v>982.46999999999991</v>
      </c>
      <c r="P29" s="79">
        <f>IF($C$6="Retiree",cal!P121,cal!P150)</f>
        <v>1364.45</v>
      </c>
      <c r="Q29" s="79">
        <f>IF($C$6="Retiree",cal!Q121,cal!Q150)</f>
        <v>1010.4499999999999</v>
      </c>
      <c r="R29" s="79">
        <f>IF($C$6="Retiree",cal!R121,cal!R150)</f>
        <v>1269.2</v>
      </c>
      <c r="S29" s="79">
        <f>IF($C$6="Retiree",cal!S121,cal!S150)</f>
        <v>915.19999999999993</v>
      </c>
      <c r="T29" s="79">
        <f>IF($C$6="Retiree",cal!T121,cal!T150)</f>
        <v>1184.1000000000001</v>
      </c>
      <c r="U29" s="82">
        <f>IF($C$6="Retiree",cal!U121,cal!U150)</f>
        <v>830.09999999999991</v>
      </c>
      <c r="V29" s="78">
        <f>IF($C$6="Retiree",cal!V121,cal!V150)</f>
        <v>1438.78</v>
      </c>
      <c r="W29" s="79">
        <f>IF($C$6="Retiree",cal!W121,cal!W150)</f>
        <v>1167.1799999999998</v>
      </c>
      <c r="X29" s="79">
        <f>IF($C$6="Retiree",cal!X121,cal!X150)</f>
        <v>1391.46</v>
      </c>
      <c r="Y29" s="79">
        <f>IF($C$6="Retiree",cal!Y121,cal!Y150)</f>
        <v>1119.8600000000001</v>
      </c>
      <c r="Z29" s="79">
        <f>IF($C$6="Retiree",cal!Z121,cal!Z150)</f>
        <v>1353.6599999999999</v>
      </c>
      <c r="AA29" s="79">
        <f>IF($C$6="Retiree",cal!AA121,cal!AA150)</f>
        <v>1082.06</v>
      </c>
      <c r="AB29" s="79">
        <f>IF($C$6="Retiree",cal!AB121,cal!AB150)</f>
        <v>1413.23</v>
      </c>
      <c r="AC29" s="79">
        <f>IF($C$6="Retiree",cal!AC121,cal!AC150)</f>
        <v>1141.6300000000001</v>
      </c>
      <c r="AD29" s="79">
        <f>IF($C$6="Retiree",cal!AD121,cal!AD150)</f>
        <v>1441.21</v>
      </c>
      <c r="AE29" s="79">
        <f>IF($C$6="Retiree",cal!AE121,cal!AE150)</f>
        <v>1169.6100000000001</v>
      </c>
      <c r="AF29" s="79">
        <f>IF($C$6="Retiree",cal!AF121,cal!AF150)</f>
        <v>1345.96</v>
      </c>
      <c r="AG29" s="79">
        <f>IF($C$6="Retiree",cal!AG121,cal!AG150)</f>
        <v>1074.3600000000001</v>
      </c>
      <c r="AH29" s="79">
        <f>IF($C$6="Retiree",cal!AH121,cal!AH150)</f>
        <v>1260.8599999999999</v>
      </c>
      <c r="AI29" s="81">
        <f>IF($C$6="Retiree",cal!AI121,cal!AI150)</f>
        <v>989.26</v>
      </c>
    </row>
    <row r="30" spans="1:35" s="75" customFormat="1" ht="6" customHeight="1" x14ac:dyDescent="0.25">
      <c r="A30" s="83"/>
      <c r="B30" s="84"/>
      <c r="C30" s="85"/>
      <c r="D30" s="78"/>
      <c r="E30" s="79"/>
      <c r="F30" s="80"/>
      <c r="G30" s="81"/>
      <c r="H30" s="78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82"/>
      <c r="V30" s="78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81"/>
    </row>
    <row r="31" spans="1:35" s="75" customFormat="1" ht="13" x14ac:dyDescent="0.3">
      <c r="A31" s="86" t="s">
        <v>84</v>
      </c>
      <c r="B31" s="87"/>
      <c r="C31" s="88"/>
      <c r="D31" s="89"/>
      <c r="E31" s="90"/>
      <c r="F31" s="91"/>
      <c r="G31" s="92"/>
      <c r="H31" s="89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3"/>
      <c r="V31" s="89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2"/>
    </row>
    <row r="32" spans="1:35" s="75" customFormat="1" x14ac:dyDescent="0.25">
      <c r="A32" s="76"/>
      <c r="B32" s="75" t="s">
        <v>98</v>
      </c>
      <c r="C32" s="77"/>
      <c r="D32" s="78"/>
      <c r="E32" s="79"/>
      <c r="F32" s="80"/>
      <c r="G32" s="81"/>
      <c r="H32" s="78">
        <f>IF($C$6="Retiree",cal!H124,cal!H153)</f>
        <v>1834.69</v>
      </c>
      <c r="I32" s="79">
        <f>IF($C$6="Retiree",cal!I124,cal!I153)</f>
        <v>1480.69</v>
      </c>
      <c r="J32" s="79">
        <f>IF($C$6="Retiree",cal!J124,cal!J153)</f>
        <v>1760.3300000000002</v>
      </c>
      <c r="K32" s="79">
        <f>IF($C$6="Retiree",cal!K124,cal!K153)</f>
        <v>1406.3300000000002</v>
      </c>
      <c r="L32" s="79">
        <f>IF($C$6="Retiree",cal!L124,cal!L153)</f>
        <v>1700.94</v>
      </c>
      <c r="M32" s="79">
        <f>IF($C$6="Retiree",cal!M124,cal!M153)</f>
        <v>1346.94</v>
      </c>
      <c r="N32" s="79">
        <f>IF($C$6="Retiree",cal!N124,cal!N153)</f>
        <v>1794.5400000000002</v>
      </c>
      <c r="O32" s="79">
        <f>IF($C$6="Retiree",cal!O124,cal!O153)</f>
        <v>1440.5400000000002</v>
      </c>
      <c r="P32" s="79">
        <f>IF($C$6="Retiree",cal!P124,cal!P153)</f>
        <v>1838.5200000000002</v>
      </c>
      <c r="Q32" s="79">
        <f>IF($C$6="Retiree",cal!Q124,cal!Q153)</f>
        <v>1484.5200000000002</v>
      </c>
      <c r="R32" s="79">
        <f>IF($C$6="Retiree",cal!R124,cal!R153)</f>
        <v>1688.8300000000002</v>
      </c>
      <c r="S32" s="79">
        <f>IF($C$6="Retiree",cal!S124,cal!S153)</f>
        <v>1334.8300000000002</v>
      </c>
      <c r="T32" s="79">
        <f>IF($C$6="Retiree",cal!T124,cal!T153)</f>
        <v>1462.3600000000001</v>
      </c>
      <c r="U32" s="82">
        <f>IF($C$6="Retiree",cal!U124,cal!U153)</f>
        <v>1108.3599999999999</v>
      </c>
      <c r="V32" s="78">
        <f>IF($C$6="Retiree",cal!V124,cal!V153)</f>
        <v>1911.4499999999998</v>
      </c>
      <c r="W32" s="79">
        <f>IF($C$6="Retiree",cal!W124,cal!W153)</f>
        <v>1639.85</v>
      </c>
      <c r="X32" s="79">
        <f>IF($C$6="Retiree",cal!X124,cal!X153)</f>
        <v>1837.09</v>
      </c>
      <c r="Y32" s="79">
        <f>IF($C$6="Retiree",cal!Y124,cal!Y153)</f>
        <v>1565.49</v>
      </c>
      <c r="Z32" s="79">
        <f>IF($C$6="Retiree",cal!Z124,cal!Z153)</f>
        <v>1777.6999999999998</v>
      </c>
      <c r="AA32" s="79">
        <f>IF($C$6="Retiree",cal!AA124,cal!AA153)</f>
        <v>1506.1</v>
      </c>
      <c r="AB32" s="79">
        <f>IF($C$6="Retiree",cal!AB124,cal!AB153)</f>
        <v>1871.3</v>
      </c>
      <c r="AC32" s="79">
        <f>IF($C$6="Retiree",cal!AC124,cal!AC153)</f>
        <v>1599.7</v>
      </c>
      <c r="AD32" s="79">
        <f>IF($C$6="Retiree",cal!AD124,cal!AD153)</f>
        <v>1915.28</v>
      </c>
      <c r="AE32" s="79">
        <f>IF($C$6="Retiree",cal!AE124,cal!AE153)</f>
        <v>1643.68</v>
      </c>
      <c r="AF32" s="79">
        <f>IF($C$6="Retiree",cal!AF124,cal!AF153)</f>
        <v>1765.59</v>
      </c>
      <c r="AG32" s="79">
        <f>IF($C$6="Retiree",cal!AG124,cal!AG153)</f>
        <v>1493.99</v>
      </c>
      <c r="AH32" s="79">
        <f>IF($C$6="Retiree",cal!AH124,cal!AH153)</f>
        <v>1539.12</v>
      </c>
      <c r="AI32" s="81">
        <f>IF($C$6="Retiree",cal!AI124,cal!AI153)</f>
        <v>1267.52</v>
      </c>
    </row>
    <row r="33" spans="1:35" s="75" customFormat="1" x14ac:dyDescent="0.25">
      <c r="A33" s="76"/>
      <c r="B33" s="75" t="s">
        <v>99</v>
      </c>
      <c r="C33" s="77"/>
      <c r="D33" s="78"/>
      <c r="E33" s="79"/>
      <c r="F33" s="80"/>
      <c r="G33" s="81"/>
      <c r="H33" s="78">
        <f>IF($C$6="Retiree",cal!H125,cal!H154)</f>
        <v>1716.52</v>
      </c>
      <c r="I33" s="79">
        <f>IF($C$6="Retiree",cal!I125,cal!I154)</f>
        <v>1362.52</v>
      </c>
      <c r="J33" s="79">
        <f>IF($C$6="Retiree",cal!J125,cal!J154)</f>
        <v>1648.92</v>
      </c>
      <c r="K33" s="79">
        <f>IF($C$6="Retiree",cal!K125,cal!K154)</f>
        <v>1294.9199999999998</v>
      </c>
      <c r="L33" s="79">
        <f>IF($C$6="Retiree",cal!L125,cal!L154)</f>
        <v>1594.9299999999998</v>
      </c>
      <c r="M33" s="79">
        <f>IF($C$6="Retiree",cal!M125,cal!M154)</f>
        <v>1240.9299999999998</v>
      </c>
      <c r="N33" s="79">
        <f>IF($C$6="Retiree",cal!N125,cal!N154)</f>
        <v>1680.02</v>
      </c>
      <c r="O33" s="79">
        <f>IF($C$6="Retiree",cal!O125,cal!O154)</f>
        <v>1326.02</v>
      </c>
      <c r="P33" s="79">
        <f>IF($C$6="Retiree",cal!P125,cal!P154)</f>
        <v>1720</v>
      </c>
      <c r="Q33" s="79">
        <f>IF($C$6="Retiree",cal!Q125,cal!Q154)</f>
        <v>1366</v>
      </c>
      <c r="R33" s="79">
        <f>IF($C$6="Retiree",cal!R125,cal!R154)</f>
        <v>1583.92</v>
      </c>
      <c r="S33" s="79">
        <f>IF($C$6="Retiree",cal!S125,cal!S154)</f>
        <v>1229.9199999999998</v>
      </c>
      <c r="T33" s="79">
        <f>IF($C$6="Retiree",cal!T125,cal!T154)</f>
        <v>1462.3600000000001</v>
      </c>
      <c r="U33" s="82">
        <f>IF($C$6="Retiree",cal!U125,cal!U154)</f>
        <v>1108.3599999999999</v>
      </c>
      <c r="V33" s="78">
        <f>IF($C$6="Retiree",cal!V125,cal!V154)</f>
        <v>1793.2800000000002</v>
      </c>
      <c r="W33" s="79">
        <f>IF($C$6="Retiree",cal!W125,cal!W154)</f>
        <v>1521.68</v>
      </c>
      <c r="X33" s="79">
        <f>IF($C$6="Retiree",cal!X125,cal!X154)</f>
        <v>1725.6799999999998</v>
      </c>
      <c r="Y33" s="79">
        <f>IF($C$6="Retiree",cal!Y125,cal!Y154)</f>
        <v>1454.08</v>
      </c>
      <c r="Z33" s="79">
        <f>IF($C$6="Retiree",cal!Z125,cal!Z154)</f>
        <v>1671.69</v>
      </c>
      <c r="AA33" s="79">
        <f>IF($C$6="Retiree",cal!AA125,cal!AA154)</f>
        <v>1400.09</v>
      </c>
      <c r="AB33" s="79">
        <f>IF($C$6="Retiree",cal!AB125,cal!AB154)</f>
        <v>1756.7800000000002</v>
      </c>
      <c r="AC33" s="79">
        <f>IF($C$6="Retiree",cal!AC125,cal!AC154)</f>
        <v>1485.18</v>
      </c>
      <c r="AD33" s="79">
        <f>IF($C$6="Retiree",cal!AD125,cal!AD154)</f>
        <v>1796.7600000000002</v>
      </c>
      <c r="AE33" s="79">
        <f>IF($C$6="Retiree",cal!AE125,cal!AE154)</f>
        <v>1525.16</v>
      </c>
      <c r="AF33" s="79">
        <f>IF($C$6="Retiree",cal!AF125,cal!AF154)</f>
        <v>1660.6799999999998</v>
      </c>
      <c r="AG33" s="79">
        <f>IF($C$6="Retiree",cal!AG125,cal!AG154)</f>
        <v>1389.08</v>
      </c>
      <c r="AH33" s="79">
        <f>IF($C$6="Retiree",cal!AH125,cal!AH154)</f>
        <v>1539.12</v>
      </c>
      <c r="AI33" s="81">
        <f>IF($C$6="Retiree",cal!AI125,cal!AI154)</f>
        <v>1267.52</v>
      </c>
    </row>
    <row r="34" spans="1:35" s="75" customFormat="1" x14ac:dyDescent="0.25">
      <c r="A34" s="76"/>
      <c r="B34" s="75" t="s">
        <v>100</v>
      </c>
      <c r="C34" s="77"/>
      <c r="D34" s="78">
        <f>IF($C$6="Retiree",cal!D126,cal!D155)</f>
        <v>802.26</v>
      </c>
      <c r="E34" s="79">
        <f>IF($C$6="Retiree",cal!E126,cal!E155)</f>
        <v>271.26</v>
      </c>
      <c r="F34" s="80">
        <f>IF($C$6="Retiree",cal!F126,cal!F155)</f>
        <v>917.40000000000009</v>
      </c>
      <c r="G34" s="81">
        <f>IF($C$6="Retiree",cal!G126,cal!G155)</f>
        <v>510</v>
      </c>
      <c r="H34" s="78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82"/>
      <c r="V34" s="78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81"/>
    </row>
    <row r="35" spans="1:35" s="75" customFormat="1" x14ac:dyDescent="0.25">
      <c r="A35" s="76"/>
      <c r="B35" s="75" t="s">
        <v>101</v>
      </c>
      <c r="C35" s="77"/>
      <c r="D35" s="78"/>
      <c r="E35" s="79"/>
      <c r="F35" s="80"/>
      <c r="G35" s="81"/>
      <c r="H35" s="78">
        <f>IF($C$6="Retiree",cal!H127,cal!H156)</f>
        <v>2748.95</v>
      </c>
      <c r="I35" s="79">
        <f>IF($C$6="Retiree",cal!I127,cal!I156)</f>
        <v>2571.9499999999998</v>
      </c>
      <c r="J35" s="79">
        <f>IF($C$6="Retiree",cal!J127,cal!J156)</f>
        <v>2606.9899999999998</v>
      </c>
      <c r="K35" s="79">
        <f>IF($C$6="Retiree",cal!K127,cal!K156)</f>
        <v>2429.9899999999998</v>
      </c>
      <c r="L35" s="79">
        <f>IF($C$6="Retiree",cal!L127,cal!L156)</f>
        <v>2493.6099999999997</v>
      </c>
      <c r="M35" s="79">
        <f>IF($C$6="Retiree",cal!M127,cal!M156)</f>
        <v>2316.6099999999997</v>
      </c>
      <c r="N35" s="79">
        <f>IF($C$6="Retiree",cal!N127,cal!N156)</f>
        <v>2672.3</v>
      </c>
      <c r="O35" s="79">
        <f>IF($C$6="Retiree",cal!O127,cal!O156)</f>
        <v>2495.3000000000002</v>
      </c>
      <c r="P35" s="79">
        <f>IF($C$6="Retiree",cal!P127,cal!P156)</f>
        <v>2756.26</v>
      </c>
      <c r="Q35" s="79">
        <f>IF($C$6="Retiree",cal!Q127,cal!Q156)</f>
        <v>2579.2600000000002</v>
      </c>
      <c r="R35" s="79">
        <f>IF($C$6="Retiree",cal!R127,cal!R156)</f>
        <v>2470.4899999999998</v>
      </c>
      <c r="S35" s="79">
        <f>IF($C$6="Retiree",cal!S127,cal!S156)</f>
        <v>2293.4899999999998</v>
      </c>
      <c r="T35" s="79">
        <f>IF($C$6="Retiree",cal!T127,cal!T156)</f>
        <v>2215.21</v>
      </c>
      <c r="U35" s="82">
        <f>IF($C$6="Retiree",cal!U127,cal!U156)</f>
        <v>2038.21</v>
      </c>
      <c r="V35" s="78">
        <f>IF($C$6="Retiree",cal!V127,cal!V156)</f>
        <v>2787.33</v>
      </c>
      <c r="W35" s="79">
        <f>IF($C$6="Retiree",cal!W127,cal!W156)</f>
        <v>2651.5299999999997</v>
      </c>
      <c r="X35" s="79">
        <f>IF($C$6="Retiree",cal!X127,cal!X156)</f>
        <v>2645.37</v>
      </c>
      <c r="Y35" s="79">
        <f>IF($C$6="Retiree",cal!Y127,cal!Y156)</f>
        <v>2509.5699999999997</v>
      </c>
      <c r="Z35" s="79">
        <f>IF($C$6="Retiree",cal!Z127,cal!Z156)</f>
        <v>2531.9899999999998</v>
      </c>
      <c r="AA35" s="79">
        <f>IF($C$6="Retiree",cal!AA127,cal!AA156)</f>
        <v>2396.1899999999996</v>
      </c>
      <c r="AB35" s="79">
        <f>IF($C$6="Retiree",cal!AB127,cal!AB156)</f>
        <v>2710.6800000000003</v>
      </c>
      <c r="AC35" s="79">
        <f>IF($C$6="Retiree",cal!AC127,cal!AC156)</f>
        <v>2574.88</v>
      </c>
      <c r="AD35" s="79">
        <f>IF($C$6="Retiree",cal!AD127,cal!AD156)</f>
        <v>2794.6400000000003</v>
      </c>
      <c r="AE35" s="79">
        <f>IF($C$6="Retiree",cal!AE127,cal!AE156)</f>
        <v>2658.84</v>
      </c>
      <c r="AF35" s="79">
        <f>IF($C$6="Retiree",cal!AF127,cal!AF156)</f>
        <v>2508.87</v>
      </c>
      <c r="AG35" s="79">
        <f>IF($C$6="Retiree",cal!AG127,cal!AG156)</f>
        <v>2373.0699999999997</v>
      </c>
      <c r="AH35" s="79">
        <f>IF($C$6="Retiree",cal!AH127,cal!AH156)</f>
        <v>2253.59</v>
      </c>
      <c r="AI35" s="81">
        <f>IF($C$6="Retiree",cal!AI127,cal!AI156)</f>
        <v>2117.79</v>
      </c>
    </row>
    <row r="36" spans="1:35" s="75" customFormat="1" ht="5.5" customHeight="1" thickBot="1" x14ac:dyDescent="0.3">
      <c r="A36" s="94"/>
      <c r="B36" s="95"/>
      <c r="C36" s="96"/>
      <c r="D36" s="97"/>
      <c r="E36" s="98"/>
      <c r="F36" s="99"/>
      <c r="G36" s="100"/>
      <c r="H36" s="97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101"/>
      <c r="V36" s="97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100"/>
    </row>
    <row r="37" spans="1:35" x14ac:dyDescent="0.25">
      <c r="A37" s="19"/>
      <c r="B37" s="19"/>
      <c r="C37" s="19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</sheetData>
  <sheetProtection algorithmName="SHA-512" hashValue="rtCqL7ey3PHXanujuNF1894o//4nQQE5uNPqwlu216uUUWdWF8pFNoEOWGT3/V8SUt4swFjpM7xnV/zlcGgLAw==" saltValue="XH0SE6f6kMpWq8hL6IjOag==" spinCount="100000" sheet="1" objects="1" scenarios="1" formatCells="0" formatColumns="0" formatRows="0"/>
  <mergeCells count="2">
    <mergeCell ref="D9:E9"/>
    <mergeCell ref="F9:G9"/>
  </mergeCells>
  <pageMargins left="0.19" right="0.7" top="0.75" bottom="0.75" header="0.3" footer="0.3"/>
  <pageSetup scale="5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46AEA39-4C2C-483C-8235-AEA0AA65FBF7}">
          <x14:formula1>
            <xm:f>cal!$U$46:$U$47</xm:f>
          </x14:formula1>
          <xm:sqref>C6</xm:sqref>
        </x14:dataValidation>
        <x14:dataValidation type="list" allowBlank="1" showInputMessage="1" showErrorMessage="1" xr:uid="{FA70ECF5-D556-49CC-BCA1-4AEF20590FA6}">
          <x14:formula1>
            <xm:f>cal!$T$47:$T$68</xm:f>
          </x14:formula1>
          <xm:sqref>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1F8BB-3CC4-483D-9870-A68F0411A70D}">
  <sheetPr>
    <tabColor theme="9" tint="0.59999389629810485"/>
  </sheetPr>
  <dimension ref="A1:AK158"/>
  <sheetViews>
    <sheetView showGridLines="0" zoomScaleNormal="100" workbookViewId="0">
      <selection activeCell="D5" sqref="D5"/>
    </sheetView>
  </sheetViews>
  <sheetFormatPr defaultColWidth="8.90625" defaultRowHeight="12.5" x14ac:dyDescent="0.25"/>
  <cols>
    <col min="1" max="1" width="30.90625" style="27" customWidth="1"/>
    <col min="2" max="2" width="13.90625" style="27" customWidth="1"/>
    <col min="3" max="3" width="11" style="27" customWidth="1"/>
    <col min="4" max="35" width="12.08984375" style="27" customWidth="1"/>
    <col min="36" max="36" width="8.90625" style="27"/>
    <col min="37" max="37" width="10.90625" style="27" bestFit="1" customWidth="1"/>
    <col min="38" max="16384" width="8.90625" style="27"/>
  </cols>
  <sheetData>
    <row r="1" spans="1:15" ht="13" x14ac:dyDescent="0.3">
      <c r="A1" s="27" t="s">
        <v>21</v>
      </c>
      <c r="B1" s="28">
        <v>2026</v>
      </c>
      <c r="E1" s="29" t="s">
        <v>106</v>
      </c>
      <c r="F1" s="29"/>
      <c r="G1" s="29"/>
      <c r="H1" s="29"/>
      <c r="I1" s="29"/>
      <c r="J1" s="29"/>
    </row>
    <row r="2" spans="1:15" x14ac:dyDescent="0.25">
      <c r="A2" s="27" t="s">
        <v>11</v>
      </c>
      <c r="B2" s="28"/>
    </row>
    <row r="3" spans="1:15" ht="14.5" customHeight="1" x14ac:dyDescent="0.3">
      <c r="B3" s="28"/>
      <c r="C3" s="108" t="s">
        <v>47</v>
      </c>
      <c r="D3" s="108"/>
      <c r="E3" s="108"/>
      <c r="F3" s="108"/>
      <c r="G3" s="108"/>
      <c r="H3" s="108"/>
      <c r="I3" s="108"/>
      <c r="J3" s="108"/>
    </row>
    <row r="4" spans="1:15" ht="14.5" customHeight="1" x14ac:dyDescent="0.3">
      <c r="B4" s="28"/>
      <c r="C4" s="108" t="s">
        <v>47</v>
      </c>
      <c r="D4" s="108"/>
      <c r="E4" s="108"/>
      <c r="F4" s="108"/>
      <c r="G4" s="108" t="s">
        <v>108</v>
      </c>
      <c r="H4" s="108"/>
      <c r="I4" s="108"/>
      <c r="J4" s="108"/>
    </row>
    <row r="5" spans="1:15" ht="39" x14ac:dyDescent="0.3">
      <c r="A5" s="31" t="s">
        <v>5</v>
      </c>
      <c r="B5" s="30" t="s">
        <v>36</v>
      </c>
      <c r="C5" s="30" t="s">
        <v>3</v>
      </c>
      <c r="D5" s="30" t="s">
        <v>0</v>
      </c>
      <c r="E5" s="30" t="s">
        <v>2</v>
      </c>
      <c r="F5" s="30" t="s">
        <v>1</v>
      </c>
      <c r="G5" s="30" t="s">
        <v>3</v>
      </c>
      <c r="H5" s="30" t="s">
        <v>0</v>
      </c>
      <c r="I5" s="30" t="s">
        <v>2</v>
      </c>
      <c r="J5" s="30" t="s">
        <v>1</v>
      </c>
    </row>
    <row r="6" spans="1:15" x14ac:dyDescent="0.25">
      <c r="A6" s="27" t="s">
        <v>6</v>
      </c>
      <c r="B6" s="28" t="s">
        <v>27</v>
      </c>
      <c r="C6" s="32">
        <v>1181.68</v>
      </c>
      <c r="D6" s="32">
        <v>2008.86</v>
      </c>
      <c r="E6" s="32">
        <v>2481.5300000000002</v>
      </c>
      <c r="F6" s="32">
        <v>3308.71</v>
      </c>
      <c r="G6" s="32">
        <v>213.71</v>
      </c>
      <c r="H6" s="32">
        <v>390.68</v>
      </c>
      <c r="I6" s="32">
        <v>531.82000000000005</v>
      </c>
      <c r="J6" s="32">
        <v>708.79</v>
      </c>
    </row>
    <row r="7" spans="1:15" x14ac:dyDescent="0.25">
      <c r="A7" s="27" t="s">
        <v>7</v>
      </c>
      <c r="B7" s="28" t="s">
        <v>28</v>
      </c>
      <c r="C7" s="32">
        <v>1114.08</v>
      </c>
      <c r="D7" s="32">
        <v>1893.94</v>
      </c>
      <c r="E7" s="32">
        <v>2339.5700000000002</v>
      </c>
      <c r="F7" s="32">
        <v>3119.43</v>
      </c>
      <c r="G7" s="32">
        <v>146.11000000000001</v>
      </c>
      <c r="H7" s="32">
        <v>275.76</v>
      </c>
      <c r="I7" s="32">
        <v>389.86</v>
      </c>
      <c r="J7" s="32">
        <v>519.51</v>
      </c>
    </row>
    <row r="8" spans="1:15" x14ac:dyDescent="0.25">
      <c r="A8" s="27" t="s">
        <v>8</v>
      </c>
      <c r="B8" s="28" t="s">
        <v>29</v>
      </c>
      <c r="C8" s="32">
        <v>1060.0899999999999</v>
      </c>
      <c r="D8" s="32">
        <v>1802.15</v>
      </c>
      <c r="E8" s="32">
        <v>2226.19</v>
      </c>
      <c r="F8" s="32">
        <v>2968.25</v>
      </c>
      <c r="G8" s="32">
        <v>92.12</v>
      </c>
      <c r="H8" s="32">
        <v>183.97</v>
      </c>
      <c r="I8" s="32">
        <v>276.48</v>
      </c>
      <c r="J8" s="32">
        <v>368.33</v>
      </c>
    </row>
    <row r="9" spans="1:15" x14ac:dyDescent="0.25">
      <c r="A9" s="27" t="s">
        <v>17</v>
      </c>
      <c r="B9" s="28" t="s">
        <v>30</v>
      </c>
      <c r="C9" s="32">
        <v>1145.18</v>
      </c>
      <c r="D9" s="32">
        <v>1946.81</v>
      </c>
      <c r="E9" s="32">
        <v>2404.88</v>
      </c>
      <c r="F9" s="32">
        <v>3206.51</v>
      </c>
      <c r="G9" s="32">
        <v>177.21</v>
      </c>
      <c r="H9" s="32">
        <v>328.63</v>
      </c>
      <c r="I9" s="32">
        <v>455.17</v>
      </c>
      <c r="J9" s="32">
        <v>606.59</v>
      </c>
    </row>
    <row r="10" spans="1:15" x14ac:dyDescent="0.25">
      <c r="A10" s="27" t="s">
        <v>18</v>
      </c>
      <c r="B10" s="28" t="s">
        <v>32</v>
      </c>
      <c r="C10" s="32">
        <v>1185.1600000000001</v>
      </c>
      <c r="D10" s="32">
        <v>2014.77</v>
      </c>
      <c r="E10" s="32">
        <v>2488.84</v>
      </c>
      <c r="F10" s="32">
        <v>3318.45</v>
      </c>
      <c r="G10" s="32">
        <v>217.19</v>
      </c>
      <c r="H10" s="32">
        <v>396.59</v>
      </c>
      <c r="I10" s="32">
        <v>539.13</v>
      </c>
      <c r="J10" s="32">
        <v>718.53</v>
      </c>
    </row>
    <row r="11" spans="1:15" x14ac:dyDescent="0.25">
      <c r="A11" s="27" t="s">
        <v>19</v>
      </c>
      <c r="B11" s="28" t="s">
        <v>33</v>
      </c>
      <c r="C11" s="32">
        <v>1049.08</v>
      </c>
      <c r="D11" s="32">
        <v>1783.44</v>
      </c>
      <c r="E11" s="32">
        <v>2203.0700000000002</v>
      </c>
      <c r="F11" s="32">
        <v>2937.43</v>
      </c>
      <c r="G11" s="32">
        <v>81.11</v>
      </c>
      <c r="H11" s="32">
        <v>165.26</v>
      </c>
      <c r="I11" s="32">
        <v>253.36</v>
      </c>
      <c r="J11" s="32">
        <v>337.51</v>
      </c>
    </row>
    <row r="12" spans="1:15" x14ac:dyDescent="0.25">
      <c r="A12" s="27" t="s">
        <v>20</v>
      </c>
      <c r="B12" s="28" t="s">
        <v>31</v>
      </c>
      <c r="C12" s="32">
        <v>927.52</v>
      </c>
      <c r="D12" s="32">
        <v>1576.78</v>
      </c>
      <c r="E12" s="32">
        <v>1947.79</v>
      </c>
      <c r="F12" s="32">
        <v>2597.06</v>
      </c>
      <c r="G12" s="32">
        <v>177.21</v>
      </c>
      <c r="H12" s="32">
        <v>328.63</v>
      </c>
      <c r="I12" s="32">
        <v>455.17</v>
      </c>
      <c r="J12" s="32">
        <v>606.59</v>
      </c>
    </row>
    <row r="13" spans="1:15" x14ac:dyDescent="0.25">
      <c r="B13" s="28"/>
      <c r="C13" s="33"/>
      <c r="D13" s="33"/>
      <c r="E13" s="33"/>
      <c r="F13" s="33"/>
      <c r="G13" s="34"/>
      <c r="O13" s="35"/>
    </row>
    <row r="14" spans="1:15" x14ac:dyDescent="0.25">
      <c r="B14" s="28"/>
    </row>
    <row r="15" spans="1:15" ht="26" x14ac:dyDescent="0.3">
      <c r="A15" s="31" t="s">
        <v>5</v>
      </c>
      <c r="B15" s="30" t="s">
        <v>36</v>
      </c>
      <c r="C15" s="30" t="s">
        <v>58</v>
      </c>
      <c r="D15" s="30" t="s">
        <v>59</v>
      </c>
      <c r="E15" s="27" t="s">
        <v>50</v>
      </c>
      <c r="J15" s="36"/>
    </row>
    <row r="16" spans="1:15" x14ac:dyDescent="0.25">
      <c r="A16" s="37" t="s">
        <v>12</v>
      </c>
      <c r="B16" s="28" t="s">
        <v>35</v>
      </c>
      <c r="C16" s="32">
        <v>170</v>
      </c>
      <c r="D16" s="32">
        <v>109.58</v>
      </c>
      <c r="E16" s="27" t="s">
        <v>4</v>
      </c>
      <c r="G16" s="38"/>
      <c r="J16" s="36"/>
    </row>
    <row r="17" spans="1:10" x14ac:dyDescent="0.25">
      <c r="A17" s="37" t="s">
        <v>13</v>
      </c>
      <c r="B17" s="28" t="s">
        <v>34</v>
      </c>
      <c r="C17" s="32">
        <v>305.8</v>
      </c>
      <c r="D17" s="32">
        <v>245.38</v>
      </c>
      <c r="E17" s="27" t="s">
        <v>4</v>
      </c>
      <c r="G17" s="38"/>
      <c r="J17" s="36"/>
    </row>
    <row r="18" spans="1:10" x14ac:dyDescent="0.25">
      <c r="A18" s="37" t="s">
        <v>14</v>
      </c>
      <c r="B18" s="28" t="s">
        <v>35</v>
      </c>
      <c r="C18" s="32">
        <v>637.23</v>
      </c>
      <c r="D18" s="32">
        <v>109.58</v>
      </c>
      <c r="E18" s="27" t="s">
        <v>4</v>
      </c>
      <c r="G18" s="38"/>
      <c r="J18" s="36"/>
    </row>
    <row r="19" spans="1:10" x14ac:dyDescent="0.25">
      <c r="A19" s="37" t="s">
        <v>15</v>
      </c>
      <c r="B19" s="28" t="s">
        <v>34</v>
      </c>
      <c r="C19" s="32">
        <v>827.11</v>
      </c>
      <c r="D19" s="32">
        <v>245.38</v>
      </c>
      <c r="E19" s="27" t="s">
        <v>4</v>
      </c>
      <c r="G19" s="38"/>
      <c r="J19" s="36"/>
    </row>
    <row r="20" spans="1:10" x14ac:dyDescent="0.25">
      <c r="A20" s="37" t="s">
        <v>12</v>
      </c>
      <c r="B20" s="28" t="s">
        <v>72</v>
      </c>
      <c r="C20" s="32">
        <v>90.42</v>
      </c>
      <c r="D20" s="32">
        <v>30</v>
      </c>
      <c r="E20" s="39" t="s">
        <v>107</v>
      </c>
      <c r="G20" s="38"/>
      <c r="J20" s="36"/>
    </row>
    <row r="21" spans="1:10" x14ac:dyDescent="0.25">
      <c r="A21" s="37" t="s">
        <v>13</v>
      </c>
      <c r="B21" s="28" t="s">
        <v>73</v>
      </c>
      <c r="C21" s="32">
        <v>267.42</v>
      </c>
      <c r="D21" s="32">
        <v>207</v>
      </c>
      <c r="E21" s="36" t="str">
        <f>$E$20</f>
        <v>Anthem</v>
      </c>
      <c r="G21" s="38"/>
      <c r="J21" s="36"/>
    </row>
    <row r="22" spans="1:10" x14ac:dyDescent="0.25">
      <c r="A22" s="37" t="s">
        <v>14</v>
      </c>
      <c r="B22" s="28" t="str">
        <f>B20</f>
        <v>B8</v>
      </c>
      <c r="C22" s="32">
        <v>491.54</v>
      </c>
      <c r="D22" s="32">
        <v>30</v>
      </c>
      <c r="E22" s="36" t="str">
        <f>$E$20</f>
        <v>Anthem</v>
      </c>
      <c r="G22" s="38"/>
      <c r="J22" s="36"/>
    </row>
    <row r="23" spans="1:10" x14ac:dyDescent="0.25">
      <c r="A23" s="37" t="s">
        <v>15</v>
      </c>
      <c r="B23" s="28" t="str">
        <f>B21</f>
        <v>B7</v>
      </c>
      <c r="C23" s="32">
        <v>808.51</v>
      </c>
      <c r="D23" s="32">
        <v>207</v>
      </c>
      <c r="E23" s="36" t="str">
        <f>$E$20</f>
        <v>Anthem</v>
      </c>
      <c r="G23" s="38"/>
      <c r="J23" s="36"/>
    </row>
    <row r="24" spans="1:10" x14ac:dyDescent="0.25">
      <c r="B24" s="28"/>
      <c r="G24" s="38"/>
      <c r="J24" s="36"/>
    </row>
    <row r="25" spans="1:10" ht="13" x14ac:dyDescent="0.3">
      <c r="A25" s="40"/>
      <c r="B25" s="28"/>
      <c r="J25" s="36"/>
    </row>
    <row r="26" spans="1:10" ht="13" x14ac:dyDescent="0.3">
      <c r="A26" s="40" t="s">
        <v>53</v>
      </c>
      <c r="B26" s="41" t="s">
        <v>74</v>
      </c>
    </row>
    <row r="27" spans="1:10" ht="13" x14ac:dyDescent="0.3">
      <c r="A27" s="40" t="s">
        <v>43</v>
      </c>
      <c r="B27" s="28"/>
      <c r="C27" s="42" t="s">
        <v>25</v>
      </c>
      <c r="D27" s="42"/>
      <c r="E27" s="42" t="s">
        <v>41</v>
      </c>
      <c r="F27" s="42"/>
      <c r="G27" s="42" t="s">
        <v>42</v>
      </c>
      <c r="H27" s="42"/>
    </row>
    <row r="28" spans="1:10" ht="13" x14ac:dyDescent="0.3">
      <c r="A28" s="37"/>
      <c r="B28" s="41" t="s">
        <v>39</v>
      </c>
      <c r="C28" s="28" t="s">
        <v>40</v>
      </c>
      <c r="D28" s="28" t="s">
        <v>120</v>
      </c>
      <c r="E28" s="28" t="s">
        <v>40</v>
      </c>
      <c r="F28" s="28" t="s">
        <v>120</v>
      </c>
      <c r="G28" s="28" t="s">
        <v>40</v>
      </c>
      <c r="H28" s="28" t="s">
        <v>120</v>
      </c>
      <c r="J28" s="43" t="s">
        <v>36</v>
      </c>
    </row>
    <row r="29" spans="1:10" x14ac:dyDescent="0.25">
      <c r="A29" s="27" t="s">
        <v>6</v>
      </c>
      <c r="B29" s="28" t="s">
        <v>27</v>
      </c>
      <c r="C29" s="32">
        <f t="shared" ref="C29:C35" si="0">G6</f>
        <v>213.71</v>
      </c>
      <c r="D29" s="32">
        <f t="shared" ref="D29:D35" si="1">C6</f>
        <v>1181.68</v>
      </c>
      <c r="E29" s="32">
        <f t="shared" ref="E29:E35" si="2">I6-G6</f>
        <v>318.11</v>
      </c>
      <c r="F29" s="32">
        <f t="shared" ref="F29:F35" si="3">E6-C6</f>
        <v>1299.8500000000001</v>
      </c>
      <c r="G29" s="32">
        <f t="shared" ref="G29:G35" si="4">H6-G6</f>
        <v>176.97</v>
      </c>
      <c r="H29" s="32">
        <f t="shared" ref="H29:H35" si="5">D6-C6</f>
        <v>827.17999999999984</v>
      </c>
      <c r="J29" s="28" t="str">
        <f>B26&amp;B29</f>
        <v>GFB1</v>
      </c>
    </row>
    <row r="30" spans="1:10" x14ac:dyDescent="0.25">
      <c r="A30" s="27" t="s">
        <v>7</v>
      </c>
      <c r="B30" s="28" t="s">
        <v>28</v>
      </c>
      <c r="C30" s="32">
        <f t="shared" si="0"/>
        <v>146.11000000000001</v>
      </c>
      <c r="D30" s="32">
        <f t="shared" si="1"/>
        <v>1114.08</v>
      </c>
      <c r="E30" s="32">
        <f t="shared" si="2"/>
        <v>243.75</v>
      </c>
      <c r="F30" s="32">
        <f t="shared" si="3"/>
        <v>1225.4900000000002</v>
      </c>
      <c r="G30" s="32">
        <f t="shared" si="4"/>
        <v>129.64999999999998</v>
      </c>
      <c r="H30" s="32">
        <f t="shared" si="5"/>
        <v>779.86000000000013</v>
      </c>
      <c r="J30" s="28" t="str">
        <f>B26&amp;B30</f>
        <v>GFB2</v>
      </c>
    </row>
    <row r="31" spans="1:10" x14ac:dyDescent="0.25">
      <c r="A31" s="27" t="s">
        <v>8</v>
      </c>
      <c r="B31" s="28" t="s">
        <v>29</v>
      </c>
      <c r="C31" s="32">
        <f t="shared" si="0"/>
        <v>92.12</v>
      </c>
      <c r="D31" s="32">
        <f t="shared" si="1"/>
        <v>1060.0899999999999</v>
      </c>
      <c r="E31" s="32">
        <f t="shared" si="2"/>
        <v>184.36</v>
      </c>
      <c r="F31" s="32">
        <f t="shared" si="3"/>
        <v>1166.1000000000001</v>
      </c>
      <c r="G31" s="32">
        <f t="shared" si="4"/>
        <v>91.85</v>
      </c>
      <c r="H31" s="32">
        <f t="shared" si="5"/>
        <v>742.06000000000017</v>
      </c>
      <c r="J31" s="28" t="str">
        <f>B26&amp;B31</f>
        <v>GFB3</v>
      </c>
    </row>
    <row r="32" spans="1:10" x14ac:dyDescent="0.25">
      <c r="A32" s="27" t="s">
        <v>17</v>
      </c>
      <c r="B32" s="28" t="s">
        <v>30</v>
      </c>
      <c r="C32" s="32">
        <f t="shared" si="0"/>
        <v>177.21</v>
      </c>
      <c r="D32" s="32">
        <f t="shared" si="1"/>
        <v>1145.18</v>
      </c>
      <c r="E32" s="32">
        <f t="shared" si="2"/>
        <v>277.96000000000004</v>
      </c>
      <c r="F32" s="32">
        <f t="shared" si="3"/>
        <v>1259.7</v>
      </c>
      <c r="G32" s="32">
        <f t="shared" si="4"/>
        <v>151.41999999999999</v>
      </c>
      <c r="H32" s="32">
        <f t="shared" si="5"/>
        <v>801.62999999999988</v>
      </c>
      <c r="J32" s="28" t="str">
        <f>B26&amp;B32</f>
        <v>GFB6</v>
      </c>
    </row>
    <row r="33" spans="1:21" x14ac:dyDescent="0.25">
      <c r="A33" s="27" t="s">
        <v>18</v>
      </c>
      <c r="B33" s="28" t="s">
        <v>32</v>
      </c>
      <c r="C33" s="32">
        <f t="shared" si="0"/>
        <v>217.19</v>
      </c>
      <c r="D33" s="32">
        <f t="shared" si="1"/>
        <v>1185.1600000000001</v>
      </c>
      <c r="E33" s="32">
        <f t="shared" si="2"/>
        <v>321.94</v>
      </c>
      <c r="F33" s="32">
        <f t="shared" si="3"/>
        <v>1303.68</v>
      </c>
      <c r="G33" s="32">
        <f t="shared" si="4"/>
        <v>179.39999999999998</v>
      </c>
      <c r="H33" s="32">
        <f t="shared" si="5"/>
        <v>829.6099999999999</v>
      </c>
      <c r="J33" s="28" t="str">
        <f>B26&amp;B33</f>
        <v>GFH1</v>
      </c>
    </row>
    <row r="34" spans="1:21" x14ac:dyDescent="0.25">
      <c r="A34" s="27" t="s">
        <v>19</v>
      </c>
      <c r="B34" s="28" t="s">
        <v>33</v>
      </c>
      <c r="C34" s="32">
        <f t="shared" si="0"/>
        <v>81.11</v>
      </c>
      <c r="D34" s="32">
        <f t="shared" si="1"/>
        <v>1049.08</v>
      </c>
      <c r="E34" s="32">
        <f t="shared" si="2"/>
        <v>172.25</v>
      </c>
      <c r="F34" s="32">
        <f t="shared" si="3"/>
        <v>1153.9900000000002</v>
      </c>
      <c r="G34" s="32">
        <f t="shared" si="4"/>
        <v>84.149999999999991</v>
      </c>
      <c r="H34" s="32">
        <f t="shared" si="5"/>
        <v>734.36000000000013</v>
      </c>
      <c r="J34" s="28" t="str">
        <f>B26&amp;B34</f>
        <v>GFH2</v>
      </c>
    </row>
    <row r="35" spans="1:21" x14ac:dyDescent="0.25">
      <c r="A35" s="27" t="s">
        <v>20</v>
      </c>
      <c r="B35" s="28" t="s">
        <v>31</v>
      </c>
      <c r="C35" s="32">
        <f t="shared" si="0"/>
        <v>177.21</v>
      </c>
      <c r="D35" s="32">
        <f t="shared" si="1"/>
        <v>927.52</v>
      </c>
      <c r="E35" s="32">
        <f t="shared" si="2"/>
        <v>277.96000000000004</v>
      </c>
      <c r="F35" s="32">
        <f t="shared" si="3"/>
        <v>1020.27</v>
      </c>
      <c r="G35" s="32">
        <f t="shared" si="4"/>
        <v>151.41999999999999</v>
      </c>
      <c r="H35" s="32">
        <f t="shared" si="5"/>
        <v>649.26</v>
      </c>
      <c r="J35" s="28" t="str">
        <f>B26&amp;B35</f>
        <v>GFK1</v>
      </c>
    </row>
    <row r="36" spans="1:21" x14ac:dyDescent="0.25">
      <c r="A36" s="37" t="str">
        <f>$E$20&amp;" MA Standard"</f>
        <v>Anthem MA Standard</v>
      </c>
      <c r="B36" s="28" t="s">
        <v>72</v>
      </c>
      <c r="C36" s="32">
        <f>D20</f>
        <v>30</v>
      </c>
      <c r="D36" s="32">
        <f>C36</f>
        <v>30</v>
      </c>
      <c r="E36" s="32">
        <f t="shared" ref="E36:F39" si="6">C36</f>
        <v>30</v>
      </c>
      <c r="F36" s="32">
        <f t="shared" si="6"/>
        <v>30</v>
      </c>
      <c r="G36" s="32">
        <f t="shared" ref="G36:H39" si="7">C36</f>
        <v>30</v>
      </c>
      <c r="H36" s="32">
        <f t="shared" si="7"/>
        <v>30</v>
      </c>
      <c r="J36" s="28" t="str">
        <f>B26&amp;B36</f>
        <v>GFB8</v>
      </c>
    </row>
    <row r="37" spans="1:21" x14ac:dyDescent="0.25">
      <c r="A37" s="37" t="str">
        <f>$E$20&amp;" MA Premium"</f>
        <v>Anthem MA Premium</v>
      </c>
      <c r="B37" s="28" t="s">
        <v>73</v>
      </c>
      <c r="C37" s="32">
        <f>D21</f>
        <v>207</v>
      </c>
      <c r="D37" s="32">
        <f>C37</f>
        <v>207</v>
      </c>
      <c r="E37" s="32">
        <f t="shared" si="6"/>
        <v>207</v>
      </c>
      <c r="F37" s="32">
        <f t="shared" si="6"/>
        <v>207</v>
      </c>
      <c r="G37" s="32">
        <f t="shared" si="7"/>
        <v>207</v>
      </c>
      <c r="H37" s="32">
        <f t="shared" si="7"/>
        <v>207</v>
      </c>
      <c r="J37" s="28" t="str">
        <f>B26&amp;B37</f>
        <v>GFB7</v>
      </c>
    </row>
    <row r="38" spans="1:21" x14ac:dyDescent="0.25">
      <c r="A38" s="37" t="s">
        <v>48</v>
      </c>
      <c r="B38" s="28" t="s">
        <v>35</v>
      </c>
      <c r="C38" s="32">
        <f>D16</f>
        <v>109.58</v>
      </c>
      <c r="D38" s="32">
        <f>C38</f>
        <v>109.58</v>
      </c>
      <c r="E38" s="32">
        <f t="shared" si="6"/>
        <v>109.58</v>
      </c>
      <c r="F38" s="32">
        <f t="shared" si="6"/>
        <v>109.58</v>
      </c>
      <c r="G38" s="32">
        <f t="shared" si="7"/>
        <v>109.58</v>
      </c>
      <c r="H38" s="32">
        <f t="shared" si="7"/>
        <v>109.58</v>
      </c>
      <c r="J38" s="28" t="str">
        <f>B26&amp;B38</f>
        <v>GFH4</v>
      </c>
    </row>
    <row r="39" spans="1:21" x14ac:dyDescent="0.25">
      <c r="A39" s="37" t="s">
        <v>49</v>
      </c>
      <c r="B39" s="28" t="s">
        <v>34</v>
      </c>
      <c r="C39" s="32">
        <f>D17</f>
        <v>245.38</v>
      </c>
      <c r="D39" s="32">
        <f>C39</f>
        <v>245.38</v>
      </c>
      <c r="E39" s="32">
        <f t="shared" si="6"/>
        <v>245.38</v>
      </c>
      <c r="F39" s="32">
        <f t="shared" si="6"/>
        <v>245.38</v>
      </c>
      <c r="G39" s="32">
        <f t="shared" si="7"/>
        <v>245.38</v>
      </c>
      <c r="H39" s="32">
        <f t="shared" si="7"/>
        <v>245.38</v>
      </c>
      <c r="J39" s="28" t="str">
        <f>B26&amp;B39</f>
        <v>GFH3</v>
      </c>
    </row>
    <row r="40" spans="1:21" x14ac:dyDescent="0.25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R40" s="28"/>
    </row>
    <row r="41" spans="1:21" x14ac:dyDescent="0.25">
      <c r="A41" s="27" t="s">
        <v>44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21" x14ac:dyDescent="0.25">
      <c r="A42" s="27" t="s">
        <v>45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21" x14ac:dyDescent="0.25">
      <c r="A43" s="27" t="s">
        <v>46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21" ht="13" x14ac:dyDescent="0.3">
      <c r="A44" s="40" t="s">
        <v>55</v>
      </c>
      <c r="B44" s="28"/>
      <c r="Q44" s="40"/>
    </row>
    <row r="45" spans="1:21" x14ac:dyDescent="0.25">
      <c r="B45" s="28"/>
      <c r="D45" s="27" t="s">
        <v>63</v>
      </c>
      <c r="T45" s="27" t="s">
        <v>76</v>
      </c>
    </row>
    <row r="46" spans="1:21" ht="13" x14ac:dyDescent="0.3">
      <c r="A46" s="40" t="s">
        <v>56</v>
      </c>
      <c r="B46" s="41" t="s">
        <v>16</v>
      </c>
      <c r="C46" s="41" t="s">
        <v>54</v>
      </c>
      <c r="D46" s="41" t="s">
        <v>10</v>
      </c>
      <c r="E46" s="41" t="s">
        <v>9</v>
      </c>
      <c r="F46" s="41" t="s">
        <v>64</v>
      </c>
      <c r="G46" s="41" t="s">
        <v>65</v>
      </c>
      <c r="H46" s="41" t="s">
        <v>16</v>
      </c>
      <c r="I46" s="41" t="s">
        <v>54</v>
      </c>
      <c r="J46" s="27" t="s">
        <v>60</v>
      </c>
      <c r="Q46" s="40"/>
      <c r="T46" s="28" t="s">
        <v>74</v>
      </c>
      <c r="U46" s="28" t="s">
        <v>16</v>
      </c>
    </row>
    <row r="47" spans="1:21" ht="13" x14ac:dyDescent="0.3">
      <c r="A47" s="44" t="s">
        <v>75</v>
      </c>
      <c r="B47" s="45">
        <v>1</v>
      </c>
      <c r="C47" s="46">
        <v>1</v>
      </c>
      <c r="H47" s="45">
        <v>1</v>
      </c>
      <c r="I47" s="46">
        <v>1</v>
      </c>
      <c r="Q47" s="40"/>
      <c r="T47" s="28" t="str">
        <f t="shared" ref="T47:T68" si="8">A47</f>
        <v>0-9</v>
      </c>
      <c r="U47" s="28" t="s">
        <v>133</v>
      </c>
    </row>
    <row r="48" spans="1:21" ht="13" x14ac:dyDescent="0.3">
      <c r="A48" s="44">
        <v>10</v>
      </c>
      <c r="B48" s="45">
        <v>0.85</v>
      </c>
      <c r="C48" s="45">
        <v>0.85</v>
      </c>
      <c r="H48" s="45">
        <v>0.85</v>
      </c>
      <c r="I48" s="45">
        <v>0.85</v>
      </c>
      <c r="Q48" s="40"/>
      <c r="T48" s="28">
        <f t="shared" si="8"/>
        <v>10</v>
      </c>
    </row>
    <row r="49" spans="1:20" ht="13" x14ac:dyDescent="0.3">
      <c r="A49" s="44">
        <f t="shared" ref="A49:A67" si="9">A48+1</f>
        <v>11</v>
      </c>
      <c r="B49" s="45">
        <f t="shared" ref="B49:B68" si="10">B48-3%</f>
        <v>0.82</v>
      </c>
      <c r="C49" s="45">
        <f t="shared" ref="C49:C68" si="11">C48-2%</f>
        <v>0.83</v>
      </c>
      <c r="H49" s="45">
        <f t="shared" ref="H49:H68" si="12">H48-3%</f>
        <v>0.82</v>
      </c>
      <c r="I49" s="45">
        <f t="shared" ref="I49:I68" si="13">I48-2%</f>
        <v>0.83</v>
      </c>
      <c r="Q49" s="40"/>
      <c r="T49" s="28">
        <f t="shared" si="8"/>
        <v>11</v>
      </c>
    </row>
    <row r="50" spans="1:20" ht="13" x14ac:dyDescent="0.3">
      <c r="A50" s="44">
        <f t="shared" si="9"/>
        <v>12</v>
      </c>
      <c r="B50" s="45">
        <f t="shared" si="10"/>
        <v>0.78999999999999992</v>
      </c>
      <c r="C50" s="45">
        <f t="shared" si="11"/>
        <v>0.80999999999999994</v>
      </c>
      <c r="H50" s="45">
        <f t="shared" si="12"/>
        <v>0.78999999999999992</v>
      </c>
      <c r="I50" s="45">
        <f t="shared" si="13"/>
        <v>0.80999999999999994</v>
      </c>
      <c r="Q50" s="40"/>
      <c r="T50" s="28">
        <f t="shared" si="8"/>
        <v>12</v>
      </c>
    </row>
    <row r="51" spans="1:20" ht="13" x14ac:dyDescent="0.3">
      <c r="A51" s="44">
        <f t="shared" si="9"/>
        <v>13</v>
      </c>
      <c r="B51" s="45">
        <f t="shared" si="10"/>
        <v>0.7599999999999999</v>
      </c>
      <c r="C51" s="45">
        <f t="shared" si="11"/>
        <v>0.78999999999999992</v>
      </c>
      <c r="H51" s="45">
        <f t="shared" si="12"/>
        <v>0.7599999999999999</v>
      </c>
      <c r="I51" s="45">
        <f t="shared" si="13"/>
        <v>0.78999999999999992</v>
      </c>
      <c r="K51" s="27" t="s">
        <v>61</v>
      </c>
      <c r="Q51" s="40"/>
      <c r="T51" s="28">
        <f t="shared" si="8"/>
        <v>13</v>
      </c>
    </row>
    <row r="52" spans="1:20" ht="13" x14ac:dyDescent="0.3">
      <c r="A52" s="44">
        <f t="shared" si="9"/>
        <v>14</v>
      </c>
      <c r="B52" s="45">
        <f t="shared" si="10"/>
        <v>0.72999999999999987</v>
      </c>
      <c r="C52" s="45">
        <f t="shared" si="11"/>
        <v>0.76999999999999991</v>
      </c>
      <c r="H52" s="45">
        <f t="shared" si="12"/>
        <v>0.72999999999999987</v>
      </c>
      <c r="I52" s="45">
        <f t="shared" si="13"/>
        <v>0.76999999999999991</v>
      </c>
      <c r="K52" s="27" t="s">
        <v>62</v>
      </c>
      <c r="Q52" s="40"/>
      <c r="T52" s="28">
        <f t="shared" si="8"/>
        <v>14</v>
      </c>
    </row>
    <row r="53" spans="1:20" ht="13" x14ac:dyDescent="0.3">
      <c r="A53" s="44">
        <f t="shared" si="9"/>
        <v>15</v>
      </c>
      <c r="B53" s="45">
        <f t="shared" si="10"/>
        <v>0.69999999999999984</v>
      </c>
      <c r="C53" s="45">
        <f t="shared" si="11"/>
        <v>0.74999999999999989</v>
      </c>
      <c r="H53" s="45">
        <f t="shared" si="12"/>
        <v>0.69999999999999984</v>
      </c>
      <c r="I53" s="45">
        <f t="shared" si="13"/>
        <v>0.74999999999999989</v>
      </c>
      <c r="L53" s="27" t="s">
        <v>70</v>
      </c>
      <c r="Q53" s="40"/>
      <c r="T53" s="28">
        <f t="shared" si="8"/>
        <v>15</v>
      </c>
    </row>
    <row r="54" spans="1:20" ht="13" x14ac:dyDescent="0.3">
      <c r="A54" s="44">
        <f t="shared" si="9"/>
        <v>16</v>
      </c>
      <c r="B54" s="45">
        <f t="shared" si="10"/>
        <v>0.66999999999999982</v>
      </c>
      <c r="C54" s="45">
        <f t="shared" si="11"/>
        <v>0.72999999999999987</v>
      </c>
      <c r="H54" s="45">
        <f t="shared" si="12"/>
        <v>0.66999999999999982</v>
      </c>
      <c r="I54" s="45">
        <f t="shared" si="13"/>
        <v>0.72999999999999987</v>
      </c>
      <c r="L54" s="27" t="s">
        <v>25</v>
      </c>
      <c r="M54" s="27" t="s">
        <v>68</v>
      </c>
      <c r="N54" s="27" t="s">
        <v>69</v>
      </c>
      <c r="Q54" s="40"/>
      <c r="T54" s="28">
        <f t="shared" si="8"/>
        <v>16</v>
      </c>
    </row>
    <row r="55" spans="1:20" ht="13" x14ac:dyDescent="0.3">
      <c r="A55" s="44">
        <f t="shared" si="9"/>
        <v>17</v>
      </c>
      <c r="B55" s="45">
        <f t="shared" si="10"/>
        <v>0.63999999999999979</v>
      </c>
      <c r="C55" s="45">
        <f t="shared" si="11"/>
        <v>0.70999999999999985</v>
      </c>
      <c r="H55" s="45">
        <f t="shared" si="12"/>
        <v>0.63999999999999979</v>
      </c>
      <c r="I55" s="45">
        <f t="shared" si="13"/>
        <v>0.70999999999999985</v>
      </c>
      <c r="K55" s="27" t="s">
        <v>10</v>
      </c>
      <c r="L55" s="47">
        <f>C31/D31</f>
        <v>8.6898282221320844E-2</v>
      </c>
      <c r="M55" s="47">
        <f>MIN(E31/F31+20%,1)</f>
        <v>0.35809964840065178</v>
      </c>
      <c r="N55" s="47">
        <f>MIN(G31/H31+20%,1)</f>
        <v>0.32377705306848503</v>
      </c>
      <c r="Q55" s="40"/>
      <c r="T55" s="28">
        <f t="shared" si="8"/>
        <v>17</v>
      </c>
    </row>
    <row r="56" spans="1:20" ht="13" x14ac:dyDescent="0.3">
      <c r="A56" s="44">
        <f t="shared" si="9"/>
        <v>18</v>
      </c>
      <c r="B56" s="45">
        <f t="shared" si="10"/>
        <v>0.60999999999999976</v>
      </c>
      <c r="C56" s="45">
        <f t="shared" si="11"/>
        <v>0.68999999999999984</v>
      </c>
      <c r="H56" s="45">
        <f t="shared" si="12"/>
        <v>0.60999999999999976</v>
      </c>
      <c r="I56" s="45">
        <f t="shared" si="13"/>
        <v>0.68999999999999984</v>
      </c>
      <c r="K56" s="27" t="s">
        <v>9</v>
      </c>
      <c r="L56" s="47">
        <f>C35/D35</f>
        <v>0.19105787476280836</v>
      </c>
      <c r="M56" s="47">
        <f>MIN(E35/F35+20%,1)</f>
        <v>0.47243768806296377</v>
      </c>
      <c r="N56" s="47">
        <f>MIN(G35/H35+20%,1)</f>
        <v>0.43321935742229611</v>
      </c>
      <c r="Q56" s="40"/>
      <c r="T56" s="28">
        <f t="shared" si="8"/>
        <v>18</v>
      </c>
    </row>
    <row r="57" spans="1:20" ht="13" x14ac:dyDescent="0.3">
      <c r="A57" s="44">
        <f t="shared" si="9"/>
        <v>19</v>
      </c>
      <c r="B57" s="45">
        <f t="shared" si="10"/>
        <v>0.57999999999999974</v>
      </c>
      <c r="C57" s="45">
        <f t="shared" si="11"/>
        <v>0.66999999999999982</v>
      </c>
      <c r="H57" s="45">
        <f t="shared" si="12"/>
        <v>0.57999999999999974</v>
      </c>
      <c r="I57" s="45">
        <f t="shared" si="13"/>
        <v>0.66999999999999982</v>
      </c>
      <c r="K57" s="48" t="s">
        <v>66</v>
      </c>
      <c r="L57" s="47">
        <f>IFERROR(MIN(D20,D16)/MIN(C20,C16),0)</f>
        <v>0.33178500331785005</v>
      </c>
      <c r="M57" s="47">
        <f>MIN(L57+20%,1)</f>
        <v>0.53178500331785006</v>
      </c>
      <c r="N57" s="47">
        <f>M57</f>
        <v>0.53178500331785006</v>
      </c>
      <c r="Q57" s="40"/>
      <c r="T57" s="28">
        <f t="shared" si="8"/>
        <v>19</v>
      </c>
    </row>
    <row r="58" spans="1:20" ht="13" x14ac:dyDescent="0.3">
      <c r="A58" s="44">
        <f t="shared" si="9"/>
        <v>20</v>
      </c>
      <c r="B58" s="45">
        <f t="shared" si="10"/>
        <v>0.54999999999999971</v>
      </c>
      <c r="C58" s="45">
        <f t="shared" si="11"/>
        <v>0.6499999999999998</v>
      </c>
      <c r="H58" s="45">
        <f t="shared" si="12"/>
        <v>0.54999999999999971</v>
      </c>
      <c r="I58" s="45">
        <f t="shared" si="13"/>
        <v>0.6499999999999998</v>
      </c>
      <c r="K58" s="48" t="s">
        <v>67</v>
      </c>
      <c r="L58" s="47">
        <f>D17/C17</f>
        <v>0.80241988227599736</v>
      </c>
      <c r="M58" s="47">
        <f>MIN(L58+20%,1)</f>
        <v>1</v>
      </c>
      <c r="N58" s="47">
        <f>M58</f>
        <v>1</v>
      </c>
      <c r="Q58" s="40"/>
      <c r="T58" s="28">
        <f t="shared" si="8"/>
        <v>20</v>
      </c>
    </row>
    <row r="59" spans="1:20" ht="13" x14ac:dyDescent="0.3">
      <c r="A59" s="44">
        <f t="shared" si="9"/>
        <v>21</v>
      </c>
      <c r="B59" s="45">
        <f t="shared" si="10"/>
        <v>0.51999999999999968</v>
      </c>
      <c r="C59" s="45">
        <f t="shared" si="11"/>
        <v>0.62999999999999978</v>
      </c>
      <c r="H59" s="45">
        <f t="shared" si="12"/>
        <v>0.51999999999999968</v>
      </c>
      <c r="I59" s="45">
        <f t="shared" si="13"/>
        <v>0.62999999999999978</v>
      </c>
      <c r="L59" s="47"/>
      <c r="M59" s="47"/>
      <c r="N59" s="47"/>
      <c r="Q59" s="40"/>
      <c r="T59" s="28">
        <f t="shared" si="8"/>
        <v>21</v>
      </c>
    </row>
    <row r="60" spans="1:20" ht="13" x14ac:dyDescent="0.3">
      <c r="A60" s="44">
        <f t="shared" si="9"/>
        <v>22</v>
      </c>
      <c r="B60" s="45">
        <f t="shared" si="10"/>
        <v>0.48999999999999966</v>
      </c>
      <c r="C60" s="45">
        <f t="shared" si="11"/>
        <v>0.60999999999999976</v>
      </c>
      <c r="H60" s="45">
        <f t="shared" si="12"/>
        <v>0.48999999999999966</v>
      </c>
      <c r="I60" s="45">
        <f t="shared" si="13"/>
        <v>0.60999999999999976</v>
      </c>
      <c r="L60" s="47"/>
      <c r="M60" s="47"/>
      <c r="N60" s="47"/>
      <c r="Q60" s="40"/>
      <c r="T60" s="28">
        <f t="shared" si="8"/>
        <v>22</v>
      </c>
    </row>
    <row r="61" spans="1:20" ht="13" x14ac:dyDescent="0.3">
      <c r="A61" s="44">
        <f t="shared" si="9"/>
        <v>23</v>
      </c>
      <c r="B61" s="45">
        <f t="shared" si="10"/>
        <v>0.45999999999999963</v>
      </c>
      <c r="C61" s="45">
        <f t="shared" si="11"/>
        <v>0.58999999999999975</v>
      </c>
      <c r="H61" s="45">
        <f t="shared" si="12"/>
        <v>0.45999999999999963</v>
      </c>
      <c r="I61" s="45">
        <f t="shared" si="13"/>
        <v>0.58999999999999975</v>
      </c>
      <c r="L61" s="47"/>
      <c r="M61" s="47"/>
      <c r="N61" s="47"/>
      <c r="Q61" s="40"/>
      <c r="T61" s="28">
        <f t="shared" si="8"/>
        <v>23</v>
      </c>
    </row>
    <row r="62" spans="1:20" ht="13" x14ac:dyDescent="0.3">
      <c r="A62" s="44">
        <f t="shared" si="9"/>
        <v>24</v>
      </c>
      <c r="B62" s="45">
        <f t="shared" si="10"/>
        <v>0.4299999999999996</v>
      </c>
      <c r="C62" s="45">
        <f t="shared" si="11"/>
        <v>0.56999999999999973</v>
      </c>
      <c r="H62" s="45">
        <f t="shared" si="12"/>
        <v>0.4299999999999996</v>
      </c>
      <c r="I62" s="45">
        <f t="shared" si="13"/>
        <v>0.56999999999999973</v>
      </c>
      <c r="Q62" s="40"/>
      <c r="T62" s="28">
        <f t="shared" si="8"/>
        <v>24</v>
      </c>
    </row>
    <row r="63" spans="1:20" ht="13" x14ac:dyDescent="0.3">
      <c r="A63" s="44">
        <f t="shared" si="9"/>
        <v>25</v>
      </c>
      <c r="B63" s="45">
        <f t="shared" si="10"/>
        <v>0.39999999999999958</v>
      </c>
      <c r="C63" s="45">
        <f t="shared" si="11"/>
        <v>0.54999999999999971</v>
      </c>
      <c r="H63" s="45">
        <f t="shared" si="12"/>
        <v>0.39999999999999958</v>
      </c>
      <c r="I63" s="45">
        <f t="shared" si="13"/>
        <v>0.54999999999999971</v>
      </c>
      <c r="Q63" s="40"/>
      <c r="T63" s="28">
        <f t="shared" si="8"/>
        <v>25</v>
      </c>
    </row>
    <row r="64" spans="1:20" ht="13" x14ac:dyDescent="0.3">
      <c r="A64" s="44">
        <f t="shared" si="9"/>
        <v>26</v>
      </c>
      <c r="B64" s="45">
        <f t="shared" si="10"/>
        <v>0.36999999999999955</v>
      </c>
      <c r="C64" s="45">
        <f t="shared" si="11"/>
        <v>0.52999999999999969</v>
      </c>
      <c r="H64" s="45">
        <f t="shared" si="12"/>
        <v>0.36999999999999955</v>
      </c>
      <c r="I64" s="45">
        <f t="shared" si="13"/>
        <v>0.52999999999999969</v>
      </c>
      <c r="Q64" s="40"/>
      <c r="T64" s="28">
        <f t="shared" si="8"/>
        <v>26</v>
      </c>
    </row>
    <row r="65" spans="1:25" ht="13" x14ac:dyDescent="0.3">
      <c r="A65" s="44">
        <f t="shared" si="9"/>
        <v>27</v>
      </c>
      <c r="B65" s="45">
        <f t="shared" si="10"/>
        <v>0.33999999999999952</v>
      </c>
      <c r="C65" s="45">
        <f t="shared" si="11"/>
        <v>0.50999999999999968</v>
      </c>
      <c r="H65" s="45">
        <f t="shared" si="12"/>
        <v>0.33999999999999952</v>
      </c>
      <c r="I65" s="45">
        <f t="shared" si="13"/>
        <v>0.50999999999999968</v>
      </c>
      <c r="Q65" s="40"/>
      <c r="T65" s="28">
        <f t="shared" si="8"/>
        <v>27</v>
      </c>
    </row>
    <row r="66" spans="1:25" ht="13" x14ac:dyDescent="0.3">
      <c r="A66" s="44">
        <f t="shared" si="9"/>
        <v>28</v>
      </c>
      <c r="B66" s="45">
        <f t="shared" si="10"/>
        <v>0.3099999999999995</v>
      </c>
      <c r="C66" s="45">
        <f t="shared" si="11"/>
        <v>0.48999999999999966</v>
      </c>
      <c r="H66" s="45">
        <f t="shared" si="12"/>
        <v>0.3099999999999995</v>
      </c>
      <c r="I66" s="45">
        <f t="shared" si="13"/>
        <v>0.48999999999999966</v>
      </c>
      <c r="Q66" s="40"/>
      <c r="T66" s="28">
        <f t="shared" si="8"/>
        <v>28</v>
      </c>
    </row>
    <row r="67" spans="1:25" ht="13" x14ac:dyDescent="0.3">
      <c r="A67" s="44">
        <f t="shared" si="9"/>
        <v>29</v>
      </c>
      <c r="B67" s="45">
        <f t="shared" si="10"/>
        <v>0.27999999999999947</v>
      </c>
      <c r="C67" s="45">
        <f t="shared" si="11"/>
        <v>0.46999999999999964</v>
      </c>
      <c r="H67" s="45">
        <f t="shared" si="12"/>
        <v>0.27999999999999947</v>
      </c>
      <c r="I67" s="45">
        <f t="shared" si="13"/>
        <v>0.46999999999999964</v>
      </c>
      <c r="Q67" s="40"/>
      <c r="T67" s="28">
        <f t="shared" si="8"/>
        <v>29</v>
      </c>
    </row>
    <row r="68" spans="1:25" ht="13" x14ac:dyDescent="0.3">
      <c r="A68" s="44" t="str">
        <f>(A67+1)&amp;"+"</f>
        <v>30+</v>
      </c>
      <c r="B68" s="45">
        <f t="shared" si="10"/>
        <v>0.24999999999999947</v>
      </c>
      <c r="C68" s="45">
        <f t="shared" si="11"/>
        <v>0.44999999999999962</v>
      </c>
      <c r="H68" s="45">
        <f t="shared" si="12"/>
        <v>0.24999999999999947</v>
      </c>
      <c r="I68" s="45">
        <f t="shared" si="13"/>
        <v>0.44999999999999962</v>
      </c>
      <c r="Q68" s="40"/>
      <c r="T68" s="28" t="str">
        <f t="shared" si="8"/>
        <v>30+</v>
      </c>
    </row>
    <row r="69" spans="1:25" ht="13" x14ac:dyDescent="0.3">
      <c r="A69" s="40"/>
      <c r="B69" s="45"/>
      <c r="C69" s="45"/>
      <c r="Q69" s="40"/>
    </row>
    <row r="70" spans="1:25" x14ac:dyDescent="0.25">
      <c r="A70" s="27" t="s">
        <v>71</v>
      </c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R70" s="28"/>
      <c r="S70" s="28"/>
      <c r="T70" s="28"/>
      <c r="U70" s="28"/>
      <c r="V70" s="28"/>
      <c r="W70" s="28"/>
      <c r="X70" s="28"/>
      <c r="Y70" s="28"/>
    </row>
    <row r="71" spans="1:25" x14ac:dyDescent="0.25">
      <c r="A71" s="27" t="s">
        <v>131</v>
      </c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R71" s="28"/>
      <c r="S71" s="28"/>
      <c r="T71" s="28"/>
      <c r="U71" s="28"/>
      <c r="V71" s="28"/>
      <c r="W71" s="28"/>
      <c r="X71" s="28"/>
      <c r="Y71" s="28"/>
    </row>
    <row r="72" spans="1:25" x14ac:dyDescent="0.25"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Q72" s="28"/>
      <c r="R72" s="28"/>
      <c r="S72" s="28"/>
      <c r="T72" s="28"/>
      <c r="U72" s="28"/>
      <c r="V72" s="28"/>
      <c r="W72" s="28"/>
      <c r="X72" s="28"/>
    </row>
    <row r="73" spans="1:25" ht="13" x14ac:dyDescent="0.3">
      <c r="A73" s="27" t="s">
        <v>57</v>
      </c>
      <c r="B73" s="41" t="str">
        <f>'Exh-Subsidy MA '!C7</f>
        <v>0-9</v>
      </c>
      <c r="C73" s="45"/>
      <c r="D73" s="27" t="s">
        <v>130</v>
      </c>
      <c r="J73" s="29"/>
      <c r="K73" s="32"/>
      <c r="P73" s="40"/>
    </row>
    <row r="74" spans="1:25" ht="13" x14ac:dyDescent="0.3">
      <c r="A74" s="40" t="s">
        <v>43</v>
      </c>
      <c r="B74" s="28"/>
      <c r="C74" s="42" t="s">
        <v>25</v>
      </c>
      <c r="D74" s="42"/>
      <c r="E74" s="42" t="s">
        <v>124</v>
      </c>
      <c r="F74" s="42"/>
      <c r="G74" s="42" t="s">
        <v>121</v>
      </c>
      <c r="H74" s="42"/>
      <c r="I74" s="42" t="s">
        <v>125</v>
      </c>
      <c r="J74" s="42"/>
      <c r="K74" s="32"/>
      <c r="L74" s="42"/>
      <c r="M74" s="42"/>
      <c r="N74" s="42"/>
      <c r="O74" s="42"/>
      <c r="P74" s="42"/>
      <c r="Q74" s="42"/>
    </row>
    <row r="75" spans="1:25" ht="13" x14ac:dyDescent="0.3">
      <c r="A75" s="37"/>
      <c r="B75" s="41" t="s">
        <v>39</v>
      </c>
      <c r="C75" s="28" t="s">
        <v>40</v>
      </c>
      <c r="D75" s="28" t="s">
        <v>129</v>
      </c>
      <c r="E75" s="28" t="s">
        <v>40</v>
      </c>
      <c r="F75" s="28" t="s">
        <v>129</v>
      </c>
      <c r="G75" s="28" t="s">
        <v>40</v>
      </c>
      <c r="H75" s="28" t="s">
        <v>129</v>
      </c>
      <c r="I75" s="28" t="s">
        <v>40</v>
      </c>
      <c r="J75" s="28" t="s">
        <v>129</v>
      </c>
      <c r="K75" s="32"/>
      <c r="L75" s="28"/>
      <c r="M75" s="28"/>
      <c r="N75" s="28"/>
      <c r="O75" s="28"/>
      <c r="P75" s="28"/>
      <c r="Q75" s="28"/>
    </row>
    <row r="76" spans="1:25" x14ac:dyDescent="0.25">
      <c r="A76" s="27" t="s">
        <v>6</v>
      </c>
      <c r="B76" s="28" t="s">
        <v>27</v>
      </c>
      <c r="C76" s="32">
        <f>ROUND(MAX(D76-D78+C78,$C$29),2)</f>
        <v>1181.68</v>
      </c>
      <c r="D76" s="32">
        <f t="shared" ref="D76:D82" si="14">C6</f>
        <v>1181.68</v>
      </c>
      <c r="E76" s="32">
        <f>ROUND(MAX(E78+F76-F78,$E$29),2)</f>
        <v>1299.8499999999999</v>
      </c>
      <c r="F76" s="32">
        <f t="shared" ref="F76:F81" si="15">E6-C6</f>
        <v>1299.8500000000001</v>
      </c>
      <c r="G76" s="32">
        <f>ROUND(MAX(G78+H76-H78,$G$29),2)</f>
        <v>827.18</v>
      </c>
      <c r="H76" s="32">
        <f t="shared" ref="H76:H82" si="16">D6-C6</f>
        <v>827.17999999999984</v>
      </c>
      <c r="I76" s="32">
        <f>ROUND(MAX(I78+J76-J78,$E$29),2)</f>
        <v>1299.8499999999999</v>
      </c>
      <c r="J76" s="32">
        <f>E6-C6</f>
        <v>1299.8500000000001</v>
      </c>
      <c r="K76" s="32"/>
      <c r="L76" s="32"/>
      <c r="M76" s="32"/>
      <c r="N76" s="32"/>
      <c r="O76" s="32"/>
      <c r="P76" s="32"/>
      <c r="Q76" s="32"/>
    </row>
    <row r="77" spans="1:25" x14ac:dyDescent="0.25">
      <c r="A77" s="27" t="s">
        <v>7</v>
      </c>
      <c r="B77" s="28" t="s">
        <v>28</v>
      </c>
      <c r="C77" s="32">
        <f>ROUND(MAX(D77-D78+C78,$C$30),2)</f>
        <v>1114.08</v>
      </c>
      <c r="D77" s="32">
        <f t="shared" si="14"/>
        <v>1114.08</v>
      </c>
      <c r="E77" s="32">
        <f>ROUND(MAX(E78+F77-F78,$E$30),2)</f>
        <v>1225.49</v>
      </c>
      <c r="F77" s="32">
        <f t="shared" si="15"/>
        <v>1225.4900000000002</v>
      </c>
      <c r="G77" s="32">
        <f>ROUND(MAX(G78+H77-H78,$G$30),2)</f>
        <v>779.86</v>
      </c>
      <c r="H77" s="32">
        <f t="shared" si="16"/>
        <v>779.86000000000013</v>
      </c>
      <c r="I77" s="32">
        <f>ROUND(MAX(I78+J77-J78,$E$30),2)</f>
        <v>1225.49</v>
      </c>
      <c r="J77" s="32">
        <f t="shared" ref="J77:J81" si="17">E7-C7</f>
        <v>1225.4900000000002</v>
      </c>
      <c r="K77" s="32"/>
      <c r="L77" s="32"/>
      <c r="M77" s="32"/>
      <c r="N77" s="32"/>
      <c r="O77" s="32"/>
      <c r="P77" s="32"/>
      <c r="Q77" s="32"/>
    </row>
    <row r="78" spans="1:25" ht="13" x14ac:dyDescent="0.3">
      <c r="A78" s="29" t="s">
        <v>8</v>
      </c>
      <c r="B78" s="41" t="s">
        <v>29</v>
      </c>
      <c r="C78" s="49">
        <f>ROUND(MAX(VLOOKUP($B$73,$A$47:$C$68,2)*D78,$C$31),2)</f>
        <v>1060.0899999999999</v>
      </c>
      <c r="D78" s="32">
        <f t="shared" si="14"/>
        <v>1060.0899999999999</v>
      </c>
      <c r="E78" s="49">
        <f>ROUND(MAX(VLOOKUP($B$73,$A$47:$C$68,3),$M$55)*F78,2)</f>
        <v>1166.0999999999999</v>
      </c>
      <c r="F78" s="32">
        <f t="shared" si="15"/>
        <v>1166.1000000000001</v>
      </c>
      <c r="G78" s="49">
        <f>ROUND(MAX(VLOOKUP($B$73,$A$47:$C$68,3),$N$55)*H78,2)</f>
        <v>742.06</v>
      </c>
      <c r="H78" s="32">
        <f t="shared" si="16"/>
        <v>742.06000000000017</v>
      </c>
      <c r="I78" s="49">
        <f>ROUND(MAX(VLOOKUP($B73,$A$47:$C$68,3),$M$55)*J78,2)</f>
        <v>1166.0999999999999</v>
      </c>
      <c r="J78" s="32">
        <f t="shared" si="17"/>
        <v>1166.1000000000001</v>
      </c>
      <c r="K78" s="32"/>
      <c r="L78" s="49"/>
      <c r="M78" s="49"/>
      <c r="N78" s="49"/>
      <c r="O78" s="49"/>
      <c r="P78" s="49"/>
      <c r="Q78" s="49"/>
    </row>
    <row r="79" spans="1:25" x14ac:dyDescent="0.25">
      <c r="A79" s="27" t="s">
        <v>17</v>
      </c>
      <c r="B79" s="28" t="s">
        <v>30</v>
      </c>
      <c r="C79" s="32">
        <f>ROUND(MAX(D79-D78+C78,$C$32),2)</f>
        <v>1145.18</v>
      </c>
      <c r="D79" s="32">
        <f t="shared" si="14"/>
        <v>1145.18</v>
      </c>
      <c r="E79" s="32">
        <f>ROUND(MAX(E78+F79-F78,$E$32),2)</f>
        <v>1259.7</v>
      </c>
      <c r="F79" s="32">
        <f t="shared" si="15"/>
        <v>1259.7</v>
      </c>
      <c r="G79" s="32">
        <f>ROUND(MAX(G78+H79-H78,$G$32),2)</f>
        <v>801.63</v>
      </c>
      <c r="H79" s="32">
        <f t="shared" si="16"/>
        <v>801.62999999999988</v>
      </c>
      <c r="I79" s="32">
        <f>ROUND(MAX(I78+J79-J78,$E$32),2)</f>
        <v>1259.7</v>
      </c>
      <c r="J79" s="32">
        <f t="shared" si="17"/>
        <v>1259.7</v>
      </c>
      <c r="K79" s="32"/>
      <c r="L79" s="32"/>
      <c r="M79" s="32"/>
      <c r="N79" s="32"/>
      <c r="O79" s="32"/>
      <c r="P79" s="32"/>
      <c r="Q79" s="32"/>
    </row>
    <row r="80" spans="1:25" x14ac:dyDescent="0.25">
      <c r="A80" s="27" t="s">
        <v>18</v>
      </c>
      <c r="B80" s="28" t="s">
        <v>32</v>
      </c>
      <c r="C80" s="32">
        <f>ROUND(MAX(D80-D78+C78,$C$33),2)</f>
        <v>1185.1600000000001</v>
      </c>
      <c r="D80" s="32">
        <f t="shared" si="14"/>
        <v>1185.1600000000001</v>
      </c>
      <c r="E80" s="32">
        <f>ROUND(MAX(E78+F80-F78,$E$33),2)</f>
        <v>1303.68</v>
      </c>
      <c r="F80" s="32">
        <f t="shared" si="15"/>
        <v>1303.68</v>
      </c>
      <c r="G80" s="32">
        <f>ROUND(MAX(G78+H80-H78,$G$33),2)</f>
        <v>829.61</v>
      </c>
      <c r="H80" s="32">
        <f t="shared" si="16"/>
        <v>829.6099999999999</v>
      </c>
      <c r="I80" s="32">
        <f>ROUND(MAX(I78+J80-J78,$E$33),2)</f>
        <v>1303.68</v>
      </c>
      <c r="J80" s="32">
        <f t="shared" si="17"/>
        <v>1303.68</v>
      </c>
      <c r="K80" s="32"/>
      <c r="L80" s="32"/>
      <c r="M80" s="32"/>
      <c r="N80" s="32"/>
      <c r="O80" s="32"/>
      <c r="P80" s="32"/>
      <c r="Q80" s="32"/>
    </row>
    <row r="81" spans="1:35" x14ac:dyDescent="0.25">
      <c r="A81" s="27" t="s">
        <v>19</v>
      </c>
      <c r="B81" s="28" t="s">
        <v>33</v>
      </c>
      <c r="C81" s="32">
        <f>ROUND(MAX(D81-D78+C78,$C$34),2)</f>
        <v>1049.08</v>
      </c>
      <c r="D81" s="32">
        <f t="shared" si="14"/>
        <v>1049.08</v>
      </c>
      <c r="E81" s="32">
        <f>ROUND(MAX(E78+F81-F78,$E$34),2)</f>
        <v>1153.99</v>
      </c>
      <c r="F81" s="32">
        <f t="shared" si="15"/>
        <v>1153.9900000000002</v>
      </c>
      <c r="G81" s="32">
        <f>ROUND(MAX(G78+H81-H78,$G$34),2)</f>
        <v>734.36</v>
      </c>
      <c r="H81" s="32">
        <f t="shared" si="16"/>
        <v>734.36000000000013</v>
      </c>
      <c r="I81" s="32">
        <f>ROUND(MAX(I78+J81-J78,$E$34),2)</f>
        <v>1153.99</v>
      </c>
      <c r="J81" s="32">
        <f t="shared" si="17"/>
        <v>1153.9900000000002</v>
      </c>
      <c r="K81" s="32"/>
      <c r="L81" s="32"/>
      <c r="M81" s="32"/>
      <c r="N81" s="32"/>
      <c r="O81" s="32"/>
      <c r="P81" s="32"/>
      <c r="Q81" s="32"/>
    </row>
    <row r="82" spans="1:35" ht="13" x14ac:dyDescent="0.3">
      <c r="A82" s="29" t="s">
        <v>20</v>
      </c>
      <c r="B82" s="41" t="s">
        <v>31</v>
      </c>
      <c r="C82" s="49">
        <f>ROUND(MAX(VLOOKUP($B$73,$A$47:$C$68,2)*D82,$C$35),2)</f>
        <v>927.52</v>
      </c>
      <c r="D82" s="32">
        <f t="shared" si="14"/>
        <v>927.52</v>
      </c>
      <c r="E82" s="49">
        <f>ROUND(MAX(VLOOKUP($B$73,$A$47:$C$68,3),$M$56)*F82,2)</f>
        <v>927.52</v>
      </c>
      <c r="F82" s="32">
        <f>C12</f>
        <v>927.52</v>
      </c>
      <c r="G82" s="49">
        <f>ROUND(MAX(VLOOKUP($B$73,$A$47:$C$68,3),$N$56)*H82,2)</f>
        <v>649.26</v>
      </c>
      <c r="H82" s="32">
        <f t="shared" si="16"/>
        <v>649.26</v>
      </c>
      <c r="I82" s="49">
        <f>ROUND(MAX(VLOOKUP($B73,$A$47:$C$68,3),$M$56)*J82,2)</f>
        <v>1020.27</v>
      </c>
      <c r="J82" s="32">
        <f>E12-C12</f>
        <v>1020.27</v>
      </c>
      <c r="K82" s="50" t="s">
        <v>128</v>
      </c>
      <c r="L82" s="49"/>
      <c r="M82" s="49"/>
      <c r="N82" s="49"/>
      <c r="O82" s="49"/>
      <c r="P82" s="49"/>
      <c r="Q82" s="49"/>
    </row>
    <row r="83" spans="1:35" ht="14.5" x14ac:dyDescent="0.35">
      <c r="A83" s="37" t="str">
        <f>$E$20&amp;" MA Standard"</f>
        <v>Anthem MA Standard</v>
      </c>
      <c r="B83" s="28" t="s">
        <v>72</v>
      </c>
      <c r="C83" s="51">
        <f>ROUND(MAX(VLOOKUP($B73,$A$47:$C$68,2)*$C$20,$C$36),2)</f>
        <v>90.42</v>
      </c>
      <c r="D83" s="32">
        <f>C83</f>
        <v>90.42</v>
      </c>
      <c r="E83" s="51">
        <f>ROUND(MAX(VLOOKUP($B$73,$A$47:$C$68,3),$M$57)*$C$20,2)</f>
        <v>90.42</v>
      </c>
      <c r="F83" s="32">
        <f>E83</f>
        <v>90.42</v>
      </c>
      <c r="G83" s="32">
        <f>E83</f>
        <v>90.42</v>
      </c>
      <c r="H83" s="32">
        <f>F83</f>
        <v>90.42</v>
      </c>
      <c r="I83" s="32">
        <f>G83</f>
        <v>90.42</v>
      </c>
      <c r="J83" s="32">
        <f>H83</f>
        <v>90.42</v>
      </c>
      <c r="K83" s="32"/>
      <c r="L83" s="32"/>
      <c r="M83" s="32"/>
      <c r="N83" s="32"/>
      <c r="O83" s="32"/>
      <c r="P83" s="32"/>
      <c r="Q83" s="32"/>
    </row>
    <row r="84" spans="1:35" ht="14.5" x14ac:dyDescent="0.35">
      <c r="A84" s="27" t="str">
        <f>$E$20&amp;" MA Premium"</f>
        <v>Anthem MA Premium</v>
      </c>
      <c r="B84" s="28" t="s">
        <v>73</v>
      </c>
      <c r="C84" s="52">
        <f>ROUND(C$83+$C21-$C$20,2)</f>
        <v>267.42</v>
      </c>
      <c r="D84" s="32">
        <f>C84</f>
        <v>267.42</v>
      </c>
      <c r="E84" s="52">
        <f>ROUND(E$83+$C21-$C$20,2)</f>
        <v>267.42</v>
      </c>
      <c r="F84" s="32">
        <f>E84</f>
        <v>267.42</v>
      </c>
      <c r="G84" s="32">
        <f>E84</f>
        <v>267.42</v>
      </c>
      <c r="H84" s="32">
        <f t="shared" ref="H84:H86" si="18">F84</f>
        <v>267.42</v>
      </c>
      <c r="I84" s="32">
        <f>G84</f>
        <v>267.42</v>
      </c>
      <c r="J84" s="32">
        <f t="shared" ref="J84:J86" si="19">H84</f>
        <v>267.42</v>
      </c>
      <c r="K84" s="32"/>
      <c r="L84" s="32"/>
      <c r="M84" s="32"/>
      <c r="N84" s="32"/>
      <c r="O84" s="32"/>
      <c r="P84" s="32"/>
      <c r="Q84" s="32"/>
    </row>
    <row r="85" spans="1:35" ht="14.5" x14ac:dyDescent="0.35">
      <c r="A85" s="29" t="s">
        <v>48</v>
      </c>
      <c r="B85" s="41" t="s">
        <v>35</v>
      </c>
      <c r="C85" s="52">
        <f>ROUND(C$83+$C16-$C$20,2)</f>
        <v>170</v>
      </c>
      <c r="D85" s="32">
        <f>C85</f>
        <v>170</v>
      </c>
      <c r="E85" s="52">
        <f>ROUND(E$83+$C16-$C$20,2)</f>
        <v>170</v>
      </c>
      <c r="F85" s="32">
        <f>E85</f>
        <v>170</v>
      </c>
      <c r="G85" s="32">
        <f>E85</f>
        <v>170</v>
      </c>
      <c r="H85" s="32">
        <f t="shared" si="18"/>
        <v>170</v>
      </c>
      <c r="I85" s="32">
        <f>G85</f>
        <v>170</v>
      </c>
      <c r="J85" s="32">
        <f t="shared" si="19"/>
        <v>170</v>
      </c>
      <c r="K85" s="32"/>
      <c r="L85" s="49"/>
      <c r="M85" s="49"/>
      <c r="N85" s="49"/>
      <c r="O85" s="49"/>
      <c r="P85" s="49"/>
      <c r="Q85" s="49"/>
    </row>
    <row r="86" spans="1:35" ht="14.5" x14ac:dyDescent="0.35">
      <c r="A86" s="40" t="s">
        <v>49</v>
      </c>
      <c r="B86" s="41" t="s">
        <v>34</v>
      </c>
      <c r="C86" s="52">
        <f t="shared" ref="C86:E86" si="20">ROUND(C$83+$C17-$C$20,2)</f>
        <v>305.8</v>
      </c>
      <c r="D86" s="32">
        <f>C86</f>
        <v>305.8</v>
      </c>
      <c r="E86" s="52">
        <f t="shared" si="20"/>
        <v>305.8</v>
      </c>
      <c r="F86" s="32">
        <f>E86</f>
        <v>305.8</v>
      </c>
      <c r="G86" s="32">
        <f>E86</f>
        <v>305.8</v>
      </c>
      <c r="H86" s="32">
        <f t="shared" si="18"/>
        <v>305.8</v>
      </c>
      <c r="I86" s="32">
        <f>G86</f>
        <v>305.8</v>
      </c>
      <c r="J86" s="32">
        <f t="shared" si="19"/>
        <v>305.8</v>
      </c>
      <c r="K86" s="32"/>
      <c r="L86" s="49"/>
      <c r="M86" s="49"/>
      <c r="N86" s="49"/>
      <c r="O86" s="49"/>
      <c r="P86" s="49"/>
      <c r="Q86" s="49"/>
    </row>
    <row r="87" spans="1:35" x14ac:dyDescent="0.25">
      <c r="B87" s="28" t="s">
        <v>37</v>
      </c>
      <c r="C87" s="28">
        <v>2</v>
      </c>
      <c r="D87" s="28">
        <f t="shared" ref="D87" si="21">C87+1</f>
        <v>3</v>
      </c>
      <c r="E87" s="28">
        <f t="shared" ref="E87" si="22">D87+1</f>
        <v>4</v>
      </c>
      <c r="F87" s="28">
        <f t="shared" ref="F87" si="23">E87+1</f>
        <v>5</v>
      </c>
      <c r="G87" s="28">
        <f t="shared" ref="G87" si="24">F87+1</f>
        <v>6</v>
      </c>
      <c r="H87" s="28">
        <f t="shared" ref="H87:I87" si="25">G87+1</f>
        <v>7</v>
      </c>
      <c r="I87" s="28">
        <f t="shared" si="25"/>
        <v>8</v>
      </c>
      <c r="J87" s="32"/>
      <c r="K87" s="32"/>
      <c r="L87" s="28"/>
      <c r="M87" s="28"/>
      <c r="N87" s="28"/>
      <c r="O87" s="28"/>
      <c r="P87" s="28"/>
      <c r="Q87" s="28"/>
    </row>
    <row r="88" spans="1:35" x14ac:dyDescent="0.25">
      <c r="B88" s="28"/>
      <c r="C88" s="28"/>
      <c r="D88" s="28"/>
      <c r="E88" s="28"/>
      <c r="F88" s="28"/>
      <c r="G88" s="28"/>
      <c r="H88" s="28"/>
      <c r="I88" s="28"/>
      <c r="J88" s="32"/>
      <c r="K88" s="32"/>
      <c r="L88" s="28"/>
      <c r="M88" s="28"/>
      <c r="N88" s="28"/>
      <c r="O88" s="28"/>
      <c r="P88" s="28"/>
      <c r="Q88" s="28"/>
    </row>
    <row r="89" spans="1:35" x14ac:dyDescent="0.25">
      <c r="B89" s="28"/>
      <c r="C89" s="28"/>
      <c r="D89" s="28"/>
      <c r="E89" s="28"/>
      <c r="F89" s="28"/>
      <c r="G89" s="28"/>
      <c r="H89" s="28"/>
      <c r="I89" s="28"/>
      <c r="J89" s="32"/>
      <c r="K89" s="32"/>
      <c r="L89" s="28"/>
      <c r="M89" s="28"/>
      <c r="N89" s="28"/>
      <c r="O89" s="28"/>
      <c r="P89" s="28"/>
      <c r="Q89" s="28"/>
    </row>
    <row r="90" spans="1:35" x14ac:dyDescent="0.25">
      <c r="D90" s="53"/>
      <c r="E90" s="53"/>
      <c r="F90" s="53"/>
      <c r="G90" s="53"/>
      <c r="H90" s="53" t="str">
        <f>V90</f>
        <v>B1</v>
      </c>
      <c r="I90" s="53" t="str">
        <f>H90</f>
        <v>B1</v>
      </c>
      <c r="J90" s="53" t="str">
        <f>X90</f>
        <v>B2</v>
      </c>
      <c r="K90" s="53" t="str">
        <f>J90</f>
        <v>B2</v>
      </c>
      <c r="L90" s="53" t="str">
        <f>Z90</f>
        <v>B3</v>
      </c>
      <c r="M90" s="53" t="str">
        <f>L90</f>
        <v>B3</v>
      </c>
      <c r="N90" s="53" t="str">
        <f>AB90</f>
        <v>B6</v>
      </c>
      <c r="O90" s="53" t="str">
        <f>N90</f>
        <v>B6</v>
      </c>
      <c r="P90" s="53" t="str">
        <f>AD90</f>
        <v>H1</v>
      </c>
      <c r="Q90" s="53" t="str">
        <f>P90</f>
        <v>H1</v>
      </c>
      <c r="R90" s="53" t="str">
        <f>AF90</f>
        <v>H2</v>
      </c>
      <c r="S90" s="53" t="str">
        <f>R90</f>
        <v>H2</v>
      </c>
      <c r="T90" s="53" t="str">
        <f>AH90</f>
        <v>K1</v>
      </c>
      <c r="U90" s="53" t="str">
        <f>T90</f>
        <v>K1</v>
      </c>
      <c r="V90" s="53" t="s">
        <v>27</v>
      </c>
      <c r="W90" s="53" t="str">
        <f>V90</f>
        <v>B1</v>
      </c>
      <c r="X90" s="53" t="s">
        <v>28</v>
      </c>
      <c r="Y90" s="53" t="str">
        <f>X90</f>
        <v>B2</v>
      </c>
      <c r="Z90" s="53" t="s">
        <v>29</v>
      </c>
      <c r="AA90" s="53" t="str">
        <f>Z90</f>
        <v>B3</v>
      </c>
      <c r="AB90" s="53" t="s">
        <v>30</v>
      </c>
      <c r="AC90" s="53" t="str">
        <f>AB90</f>
        <v>B6</v>
      </c>
      <c r="AD90" s="53" t="s">
        <v>32</v>
      </c>
      <c r="AE90" s="53" t="str">
        <f>AD90</f>
        <v>H1</v>
      </c>
      <c r="AF90" s="53" t="s">
        <v>33</v>
      </c>
      <c r="AG90" s="53" t="str">
        <f>AF90</f>
        <v>H2</v>
      </c>
      <c r="AH90" s="53" t="s">
        <v>31</v>
      </c>
      <c r="AI90" s="53" t="str">
        <f>AH90</f>
        <v>K1</v>
      </c>
    </row>
    <row r="91" spans="1:35" x14ac:dyDescent="0.25">
      <c r="C91" s="54" t="s">
        <v>118</v>
      </c>
      <c r="D91" s="53"/>
      <c r="E91" s="53"/>
      <c r="F91" s="53"/>
      <c r="G91" s="28"/>
      <c r="H91" s="55">
        <f>VLOOKUP(H$90,$B$76:$J$86,2,0)</f>
        <v>1181.68</v>
      </c>
      <c r="I91" s="55">
        <f t="shared" ref="I91:AI91" si="26">VLOOKUP(I$90,$B$76:$J$86,2,0)</f>
        <v>1181.68</v>
      </c>
      <c r="J91" s="55">
        <f t="shared" si="26"/>
        <v>1114.08</v>
      </c>
      <c r="K91" s="55">
        <f t="shared" si="26"/>
        <v>1114.08</v>
      </c>
      <c r="L91" s="55">
        <f t="shared" si="26"/>
        <v>1060.0899999999999</v>
      </c>
      <c r="M91" s="55">
        <f t="shared" si="26"/>
        <v>1060.0899999999999</v>
      </c>
      <c r="N91" s="55">
        <f t="shared" si="26"/>
        <v>1145.18</v>
      </c>
      <c r="O91" s="55">
        <f t="shared" si="26"/>
        <v>1145.18</v>
      </c>
      <c r="P91" s="55">
        <f t="shared" si="26"/>
        <v>1185.1600000000001</v>
      </c>
      <c r="Q91" s="55">
        <f t="shared" si="26"/>
        <v>1185.1600000000001</v>
      </c>
      <c r="R91" s="55">
        <f t="shared" si="26"/>
        <v>1049.08</v>
      </c>
      <c r="S91" s="55">
        <f t="shared" si="26"/>
        <v>1049.08</v>
      </c>
      <c r="T91" s="55">
        <f t="shared" si="26"/>
        <v>927.52</v>
      </c>
      <c r="U91" s="55">
        <f t="shared" si="26"/>
        <v>927.52</v>
      </c>
      <c r="V91" s="55">
        <f t="shared" si="26"/>
        <v>1181.68</v>
      </c>
      <c r="W91" s="55">
        <f t="shared" si="26"/>
        <v>1181.68</v>
      </c>
      <c r="X91" s="55">
        <f t="shared" si="26"/>
        <v>1114.08</v>
      </c>
      <c r="Y91" s="55">
        <f t="shared" si="26"/>
        <v>1114.08</v>
      </c>
      <c r="Z91" s="55">
        <f t="shared" si="26"/>
        <v>1060.0899999999999</v>
      </c>
      <c r="AA91" s="55">
        <f t="shared" si="26"/>
        <v>1060.0899999999999</v>
      </c>
      <c r="AB91" s="55">
        <f t="shared" si="26"/>
        <v>1145.18</v>
      </c>
      <c r="AC91" s="55">
        <f t="shared" si="26"/>
        <v>1145.18</v>
      </c>
      <c r="AD91" s="55">
        <f t="shared" si="26"/>
        <v>1185.1600000000001</v>
      </c>
      <c r="AE91" s="55">
        <f t="shared" si="26"/>
        <v>1185.1600000000001</v>
      </c>
      <c r="AF91" s="55">
        <f t="shared" si="26"/>
        <v>1049.08</v>
      </c>
      <c r="AG91" s="55">
        <f t="shared" si="26"/>
        <v>1049.08</v>
      </c>
      <c r="AH91" s="55">
        <f t="shared" si="26"/>
        <v>927.52</v>
      </c>
      <c r="AI91" s="55">
        <f t="shared" si="26"/>
        <v>927.52</v>
      </c>
    </row>
    <row r="92" spans="1:35" x14ac:dyDescent="0.25">
      <c r="C92" s="54" t="s">
        <v>127</v>
      </c>
      <c r="D92" s="53"/>
      <c r="E92" s="53"/>
      <c r="F92" s="53"/>
      <c r="G92" s="28"/>
      <c r="H92" s="55">
        <f>VLOOKUP(H$90,$B$76:$J$86,4,0)</f>
        <v>1299.8499999999999</v>
      </c>
      <c r="I92" s="55">
        <f t="shared" ref="I92:AI92" si="27">VLOOKUP(I$90,$B$76:$J$86,4,0)</f>
        <v>1299.8499999999999</v>
      </c>
      <c r="J92" s="55">
        <f t="shared" si="27"/>
        <v>1225.49</v>
      </c>
      <c r="K92" s="55">
        <f t="shared" si="27"/>
        <v>1225.49</v>
      </c>
      <c r="L92" s="55">
        <f t="shared" si="27"/>
        <v>1166.0999999999999</v>
      </c>
      <c r="M92" s="55">
        <f t="shared" si="27"/>
        <v>1166.0999999999999</v>
      </c>
      <c r="N92" s="55">
        <f t="shared" si="27"/>
        <v>1259.7</v>
      </c>
      <c r="O92" s="55">
        <f t="shared" si="27"/>
        <v>1259.7</v>
      </c>
      <c r="P92" s="55">
        <f t="shared" si="27"/>
        <v>1303.68</v>
      </c>
      <c r="Q92" s="55">
        <f t="shared" si="27"/>
        <v>1303.68</v>
      </c>
      <c r="R92" s="55">
        <f t="shared" si="27"/>
        <v>1153.99</v>
      </c>
      <c r="S92" s="55">
        <f t="shared" si="27"/>
        <v>1153.99</v>
      </c>
      <c r="T92" s="55">
        <f t="shared" si="27"/>
        <v>927.52</v>
      </c>
      <c r="U92" s="55">
        <f t="shared" si="27"/>
        <v>927.52</v>
      </c>
      <c r="V92" s="55">
        <f t="shared" si="27"/>
        <v>1299.8499999999999</v>
      </c>
      <c r="W92" s="55">
        <f t="shared" si="27"/>
        <v>1299.8499999999999</v>
      </c>
      <c r="X92" s="55">
        <f t="shared" si="27"/>
        <v>1225.49</v>
      </c>
      <c r="Y92" s="55">
        <f t="shared" si="27"/>
        <v>1225.49</v>
      </c>
      <c r="Z92" s="55">
        <f t="shared" si="27"/>
        <v>1166.0999999999999</v>
      </c>
      <c r="AA92" s="55">
        <f t="shared" si="27"/>
        <v>1166.0999999999999</v>
      </c>
      <c r="AB92" s="55">
        <f t="shared" si="27"/>
        <v>1259.7</v>
      </c>
      <c r="AC92" s="55">
        <f t="shared" si="27"/>
        <v>1259.7</v>
      </c>
      <c r="AD92" s="55">
        <f t="shared" si="27"/>
        <v>1303.68</v>
      </c>
      <c r="AE92" s="55">
        <f t="shared" si="27"/>
        <v>1303.68</v>
      </c>
      <c r="AF92" s="55">
        <f t="shared" si="27"/>
        <v>1153.99</v>
      </c>
      <c r="AG92" s="55">
        <f t="shared" si="27"/>
        <v>1153.99</v>
      </c>
      <c r="AH92" s="55">
        <f t="shared" si="27"/>
        <v>927.52</v>
      </c>
      <c r="AI92" s="55">
        <f t="shared" si="27"/>
        <v>927.52</v>
      </c>
    </row>
    <row r="93" spans="1:35" x14ac:dyDescent="0.25">
      <c r="C93" s="54" t="s">
        <v>126</v>
      </c>
      <c r="D93" s="53"/>
      <c r="E93" s="53"/>
      <c r="F93" s="53"/>
      <c r="G93" s="28"/>
      <c r="H93" s="55">
        <f>VLOOKUP(H$90,$B$76:$J$86,8,0)</f>
        <v>1299.8499999999999</v>
      </c>
      <c r="I93" s="55">
        <f t="shared" ref="I93:AI93" si="28">VLOOKUP(I$90,$B$76:$J$86,8,0)</f>
        <v>1299.8499999999999</v>
      </c>
      <c r="J93" s="55">
        <f t="shared" si="28"/>
        <v>1225.49</v>
      </c>
      <c r="K93" s="55">
        <f t="shared" si="28"/>
        <v>1225.49</v>
      </c>
      <c r="L93" s="55">
        <f t="shared" si="28"/>
        <v>1166.0999999999999</v>
      </c>
      <c r="M93" s="55">
        <f t="shared" si="28"/>
        <v>1166.0999999999999</v>
      </c>
      <c r="N93" s="55">
        <f t="shared" si="28"/>
        <v>1259.7</v>
      </c>
      <c r="O93" s="55">
        <f t="shared" si="28"/>
        <v>1259.7</v>
      </c>
      <c r="P93" s="55">
        <f t="shared" si="28"/>
        <v>1303.68</v>
      </c>
      <c r="Q93" s="55">
        <f t="shared" si="28"/>
        <v>1303.68</v>
      </c>
      <c r="R93" s="55">
        <f t="shared" si="28"/>
        <v>1153.99</v>
      </c>
      <c r="S93" s="55">
        <f t="shared" si="28"/>
        <v>1153.99</v>
      </c>
      <c r="T93" s="55">
        <f t="shared" si="28"/>
        <v>1020.27</v>
      </c>
      <c r="U93" s="55">
        <f t="shared" si="28"/>
        <v>1020.27</v>
      </c>
      <c r="V93" s="55">
        <f t="shared" si="28"/>
        <v>1299.8499999999999</v>
      </c>
      <c r="W93" s="55">
        <f t="shared" si="28"/>
        <v>1299.8499999999999</v>
      </c>
      <c r="X93" s="55">
        <f t="shared" si="28"/>
        <v>1225.49</v>
      </c>
      <c r="Y93" s="55">
        <f t="shared" si="28"/>
        <v>1225.49</v>
      </c>
      <c r="Z93" s="55">
        <f t="shared" si="28"/>
        <v>1166.0999999999999</v>
      </c>
      <c r="AA93" s="55">
        <f t="shared" si="28"/>
        <v>1166.0999999999999</v>
      </c>
      <c r="AB93" s="55">
        <f t="shared" si="28"/>
        <v>1259.7</v>
      </c>
      <c r="AC93" s="55">
        <f t="shared" si="28"/>
        <v>1259.7</v>
      </c>
      <c r="AD93" s="55">
        <f t="shared" si="28"/>
        <v>1303.68</v>
      </c>
      <c r="AE93" s="55">
        <f t="shared" si="28"/>
        <v>1303.68</v>
      </c>
      <c r="AF93" s="55">
        <f t="shared" si="28"/>
        <v>1153.99</v>
      </c>
      <c r="AG93" s="55">
        <f t="shared" si="28"/>
        <v>1153.99</v>
      </c>
      <c r="AH93" s="55">
        <f t="shared" si="28"/>
        <v>1020.27</v>
      </c>
      <c r="AI93" s="55">
        <f t="shared" si="28"/>
        <v>1020.27</v>
      </c>
    </row>
    <row r="94" spans="1:35" x14ac:dyDescent="0.25">
      <c r="C94" s="54" t="s">
        <v>119</v>
      </c>
      <c r="D94" s="53"/>
      <c r="E94" s="53"/>
      <c r="F94" s="53"/>
      <c r="G94" s="28"/>
      <c r="H94" s="55">
        <f>VLOOKUP(H$90,$B$76:$J$86,6,0)</f>
        <v>827.18</v>
      </c>
      <c r="I94" s="55">
        <f t="shared" ref="I94:AI94" si="29">VLOOKUP(I$90,$B$76:$J$86,6,0)</f>
        <v>827.18</v>
      </c>
      <c r="J94" s="55">
        <f t="shared" si="29"/>
        <v>779.86</v>
      </c>
      <c r="K94" s="55">
        <f t="shared" si="29"/>
        <v>779.86</v>
      </c>
      <c r="L94" s="55">
        <f t="shared" si="29"/>
        <v>742.06</v>
      </c>
      <c r="M94" s="55">
        <f t="shared" si="29"/>
        <v>742.06</v>
      </c>
      <c r="N94" s="55">
        <f t="shared" si="29"/>
        <v>801.63</v>
      </c>
      <c r="O94" s="55">
        <f t="shared" si="29"/>
        <v>801.63</v>
      </c>
      <c r="P94" s="55">
        <f t="shared" si="29"/>
        <v>829.61</v>
      </c>
      <c r="Q94" s="55">
        <f t="shared" si="29"/>
        <v>829.61</v>
      </c>
      <c r="R94" s="55">
        <f t="shared" si="29"/>
        <v>734.36</v>
      </c>
      <c r="S94" s="55">
        <f t="shared" si="29"/>
        <v>734.36</v>
      </c>
      <c r="T94" s="55">
        <f t="shared" si="29"/>
        <v>649.26</v>
      </c>
      <c r="U94" s="55">
        <f t="shared" si="29"/>
        <v>649.26</v>
      </c>
      <c r="V94" s="55">
        <f t="shared" si="29"/>
        <v>827.18</v>
      </c>
      <c r="W94" s="55">
        <f t="shared" si="29"/>
        <v>827.18</v>
      </c>
      <c r="X94" s="55">
        <f t="shared" si="29"/>
        <v>779.86</v>
      </c>
      <c r="Y94" s="55">
        <f t="shared" si="29"/>
        <v>779.86</v>
      </c>
      <c r="Z94" s="55">
        <f t="shared" si="29"/>
        <v>742.06</v>
      </c>
      <c r="AA94" s="55">
        <f t="shared" si="29"/>
        <v>742.06</v>
      </c>
      <c r="AB94" s="55">
        <f t="shared" si="29"/>
        <v>801.63</v>
      </c>
      <c r="AC94" s="55">
        <f t="shared" si="29"/>
        <v>801.63</v>
      </c>
      <c r="AD94" s="55">
        <f t="shared" si="29"/>
        <v>829.61</v>
      </c>
      <c r="AE94" s="55">
        <f t="shared" si="29"/>
        <v>829.61</v>
      </c>
      <c r="AF94" s="55">
        <f t="shared" si="29"/>
        <v>734.36</v>
      </c>
      <c r="AG94" s="55">
        <f t="shared" si="29"/>
        <v>734.36</v>
      </c>
      <c r="AH94" s="55">
        <f t="shared" si="29"/>
        <v>649.26</v>
      </c>
      <c r="AI94" s="55">
        <f t="shared" si="29"/>
        <v>649.26</v>
      </c>
    </row>
    <row r="95" spans="1:35" x14ac:dyDescent="0.25">
      <c r="C95" s="54" t="s">
        <v>122</v>
      </c>
      <c r="D95" s="55">
        <f>C$84</f>
        <v>267.42</v>
      </c>
      <c r="E95" s="55">
        <f>C$83</f>
        <v>90.42</v>
      </c>
      <c r="F95" s="55">
        <f>C$86</f>
        <v>305.8</v>
      </c>
      <c r="G95" s="32">
        <f>C$85</f>
        <v>170</v>
      </c>
      <c r="H95" s="55">
        <f>$D95</f>
        <v>267.42</v>
      </c>
      <c r="I95" s="55">
        <f>$E95</f>
        <v>90.42</v>
      </c>
      <c r="J95" s="55">
        <f t="shared" ref="J95:U96" si="30">H95</f>
        <v>267.42</v>
      </c>
      <c r="K95" s="55">
        <f t="shared" si="30"/>
        <v>90.42</v>
      </c>
      <c r="L95" s="55">
        <f t="shared" si="30"/>
        <v>267.42</v>
      </c>
      <c r="M95" s="55">
        <f t="shared" si="30"/>
        <v>90.42</v>
      </c>
      <c r="N95" s="55">
        <f t="shared" si="30"/>
        <v>267.42</v>
      </c>
      <c r="O95" s="55">
        <f t="shared" si="30"/>
        <v>90.42</v>
      </c>
      <c r="P95" s="55">
        <f t="shared" si="30"/>
        <v>267.42</v>
      </c>
      <c r="Q95" s="55">
        <f t="shared" si="30"/>
        <v>90.42</v>
      </c>
      <c r="R95" s="55">
        <f t="shared" si="30"/>
        <v>267.42</v>
      </c>
      <c r="S95" s="55">
        <f t="shared" si="30"/>
        <v>90.42</v>
      </c>
      <c r="T95" s="55">
        <f t="shared" si="30"/>
        <v>267.42</v>
      </c>
      <c r="U95" s="55">
        <f t="shared" si="30"/>
        <v>90.42</v>
      </c>
      <c r="V95" s="55">
        <f>F95</f>
        <v>305.8</v>
      </c>
      <c r="W95" s="55">
        <f>G95</f>
        <v>170</v>
      </c>
      <c r="X95" s="55">
        <f t="shared" ref="X95:AI96" si="31">V95</f>
        <v>305.8</v>
      </c>
      <c r="Y95" s="55">
        <f t="shared" si="31"/>
        <v>170</v>
      </c>
      <c r="Z95" s="55">
        <f t="shared" si="31"/>
        <v>305.8</v>
      </c>
      <c r="AA95" s="55">
        <f t="shared" si="31"/>
        <v>170</v>
      </c>
      <c r="AB95" s="55">
        <f t="shared" si="31"/>
        <v>305.8</v>
      </c>
      <c r="AC95" s="55">
        <f t="shared" si="31"/>
        <v>170</v>
      </c>
      <c r="AD95" s="55">
        <f t="shared" si="31"/>
        <v>305.8</v>
      </c>
      <c r="AE95" s="55">
        <f t="shared" si="31"/>
        <v>170</v>
      </c>
      <c r="AF95" s="55">
        <f t="shared" si="31"/>
        <v>305.8</v>
      </c>
      <c r="AG95" s="55">
        <f t="shared" si="31"/>
        <v>170</v>
      </c>
      <c r="AH95" s="55">
        <f t="shared" si="31"/>
        <v>305.8</v>
      </c>
      <c r="AI95" s="55">
        <f t="shared" si="31"/>
        <v>170</v>
      </c>
    </row>
    <row r="96" spans="1:35" x14ac:dyDescent="0.25">
      <c r="C96" s="54" t="s">
        <v>123</v>
      </c>
      <c r="D96" s="32">
        <f>E$84</f>
        <v>267.42</v>
      </c>
      <c r="E96" s="32">
        <f>E$83</f>
        <v>90.42</v>
      </c>
      <c r="F96" s="32">
        <f>E$86</f>
        <v>305.8</v>
      </c>
      <c r="G96" s="32">
        <f>E$85</f>
        <v>170</v>
      </c>
      <c r="H96" s="55">
        <f>$D96</f>
        <v>267.42</v>
      </c>
      <c r="I96" s="55">
        <f>$E96</f>
        <v>90.42</v>
      </c>
      <c r="J96" s="55">
        <f t="shared" si="30"/>
        <v>267.42</v>
      </c>
      <c r="K96" s="55">
        <f t="shared" si="30"/>
        <v>90.42</v>
      </c>
      <c r="L96" s="55">
        <f t="shared" si="30"/>
        <v>267.42</v>
      </c>
      <c r="M96" s="55">
        <f t="shared" si="30"/>
        <v>90.42</v>
      </c>
      <c r="N96" s="55">
        <f t="shared" si="30"/>
        <v>267.42</v>
      </c>
      <c r="O96" s="55">
        <f t="shared" si="30"/>
        <v>90.42</v>
      </c>
      <c r="P96" s="55">
        <f t="shared" si="30"/>
        <v>267.42</v>
      </c>
      <c r="Q96" s="55">
        <f t="shared" si="30"/>
        <v>90.42</v>
      </c>
      <c r="R96" s="55">
        <f t="shared" si="30"/>
        <v>267.42</v>
      </c>
      <c r="S96" s="55">
        <f t="shared" si="30"/>
        <v>90.42</v>
      </c>
      <c r="T96" s="55">
        <f t="shared" si="30"/>
        <v>267.42</v>
      </c>
      <c r="U96" s="55">
        <f t="shared" si="30"/>
        <v>90.42</v>
      </c>
      <c r="V96" s="55">
        <f>F96</f>
        <v>305.8</v>
      </c>
      <c r="W96" s="55">
        <f>G96</f>
        <v>170</v>
      </c>
      <c r="X96" s="55">
        <f t="shared" si="31"/>
        <v>305.8</v>
      </c>
      <c r="Y96" s="55">
        <f t="shared" si="31"/>
        <v>170</v>
      </c>
      <c r="Z96" s="55">
        <f t="shared" si="31"/>
        <v>305.8</v>
      </c>
      <c r="AA96" s="55">
        <f t="shared" si="31"/>
        <v>170</v>
      </c>
      <c r="AB96" s="55">
        <f t="shared" si="31"/>
        <v>305.8</v>
      </c>
      <c r="AC96" s="55">
        <f t="shared" si="31"/>
        <v>170</v>
      </c>
      <c r="AD96" s="55">
        <f t="shared" si="31"/>
        <v>305.8</v>
      </c>
      <c r="AE96" s="55">
        <f t="shared" si="31"/>
        <v>170</v>
      </c>
      <c r="AF96" s="55">
        <f t="shared" si="31"/>
        <v>305.8</v>
      </c>
      <c r="AG96" s="55">
        <f t="shared" si="31"/>
        <v>170</v>
      </c>
      <c r="AH96" s="55">
        <f t="shared" si="31"/>
        <v>305.8</v>
      </c>
      <c r="AI96" s="55">
        <f t="shared" si="31"/>
        <v>170</v>
      </c>
    </row>
    <row r="97" spans="1:37" x14ac:dyDescent="0.25">
      <c r="G97" s="36"/>
    </row>
    <row r="98" spans="1:37" x14ac:dyDescent="0.25">
      <c r="C98" s="48" t="s">
        <v>132</v>
      </c>
      <c r="D98" s="32">
        <f>$C$21</f>
        <v>267.42</v>
      </c>
      <c r="E98" s="32">
        <f>$C$20</f>
        <v>90.42</v>
      </c>
      <c r="F98" s="32">
        <f>$C$17</f>
        <v>305.8</v>
      </c>
      <c r="G98" s="32">
        <f>$C$16</f>
        <v>170</v>
      </c>
      <c r="H98" s="55">
        <f>D98</f>
        <v>267.42</v>
      </c>
      <c r="I98" s="55">
        <f>E98</f>
        <v>90.42</v>
      </c>
      <c r="J98" s="55">
        <f t="shared" ref="J98" si="32">H98</f>
        <v>267.42</v>
      </c>
      <c r="K98" s="55">
        <f t="shared" ref="K98" si="33">I98</f>
        <v>90.42</v>
      </c>
      <c r="L98" s="55">
        <f t="shared" ref="L98" si="34">J98</f>
        <v>267.42</v>
      </c>
      <c r="M98" s="55">
        <f t="shared" ref="M98" si="35">K98</f>
        <v>90.42</v>
      </c>
      <c r="N98" s="55">
        <f t="shared" ref="N98" si="36">L98</f>
        <v>267.42</v>
      </c>
      <c r="O98" s="55">
        <f t="shared" ref="O98" si="37">M98</f>
        <v>90.42</v>
      </c>
      <c r="P98" s="55">
        <f t="shared" ref="P98" si="38">N98</f>
        <v>267.42</v>
      </c>
      <c r="Q98" s="55">
        <f t="shared" ref="Q98" si="39">O98</f>
        <v>90.42</v>
      </c>
      <c r="R98" s="55">
        <f t="shared" ref="R98" si="40">P98</f>
        <v>267.42</v>
      </c>
      <c r="S98" s="55">
        <f t="shared" ref="S98" si="41">Q98</f>
        <v>90.42</v>
      </c>
      <c r="T98" s="55">
        <f t="shared" ref="T98" si="42">R98</f>
        <v>267.42</v>
      </c>
      <c r="U98" s="55">
        <f t="shared" ref="U98" si="43">S98</f>
        <v>90.42</v>
      </c>
      <c r="V98" s="55">
        <f>F98</f>
        <v>305.8</v>
      </c>
      <c r="W98" s="55">
        <f>G98</f>
        <v>170</v>
      </c>
      <c r="X98" s="55">
        <f t="shared" ref="X98" si="44">V98</f>
        <v>305.8</v>
      </c>
      <c r="Y98" s="55">
        <f t="shared" ref="Y98" si="45">W98</f>
        <v>170</v>
      </c>
      <c r="Z98" s="55">
        <f t="shared" ref="Z98" si="46">X98</f>
        <v>305.8</v>
      </c>
      <c r="AA98" s="55">
        <f t="shared" ref="AA98" si="47">Y98</f>
        <v>170</v>
      </c>
      <c r="AB98" s="55">
        <f t="shared" ref="AB98" si="48">Z98</f>
        <v>305.8</v>
      </c>
      <c r="AC98" s="55">
        <f t="shared" ref="AC98" si="49">AA98</f>
        <v>170</v>
      </c>
      <c r="AD98" s="55">
        <f t="shared" ref="AD98" si="50">AB98</f>
        <v>305.8</v>
      </c>
      <c r="AE98" s="55">
        <f t="shared" ref="AE98" si="51">AC98</f>
        <v>170</v>
      </c>
      <c r="AF98" s="55">
        <f t="shared" ref="AF98" si="52">AD98</f>
        <v>305.8</v>
      </c>
      <c r="AG98" s="55">
        <f t="shared" ref="AG98" si="53">AE98</f>
        <v>170</v>
      </c>
      <c r="AH98" s="55">
        <f t="shared" ref="AH98" si="54">AF98</f>
        <v>305.8</v>
      </c>
      <c r="AI98" s="55">
        <f t="shared" ref="AI98" si="55">AG98</f>
        <v>170</v>
      </c>
    </row>
    <row r="99" spans="1:37" x14ac:dyDescent="0.25">
      <c r="C99" s="48"/>
      <c r="D99" s="32"/>
      <c r="E99" s="32"/>
      <c r="F99" s="32"/>
      <c r="G99" s="32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</row>
    <row r="101" spans="1:37" s="59" customFormat="1" ht="15.75" customHeight="1" x14ac:dyDescent="0.35">
      <c r="A101" s="56" t="s">
        <v>16</v>
      </c>
      <c r="B101" s="57"/>
      <c r="C101" s="57"/>
      <c r="D101" s="107" t="s">
        <v>109</v>
      </c>
      <c r="E101" s="107"/>
      <c r="F101" s="107" t="s">
        <v>51</v>
      </c>
      <c r="G101" s="107"/>
      <c r="H101" s="58" t="s">
        <v>110</v>
      </c>
      <c r="I101" s="58"/>
      <c r="J101" s="58" t="s">
        <v>111</v>
      </c>
      <c r="K101" s="58"/>
      <c r="L101" s="58" t="s">
        <v>112</v>
      </c>
      <c r="M101" s="58"/>
      <c r="N101" s="58" t="s">
        <v>113</v>
      </c>
      <c r="O101" s="58"/>
      <c r="P101" s="58" t="s">
        <v>114</v>
      </c>
      <c r="Q101" s="58"/>
      <c r="R101" s="58" t="s">
        <v>115</v>
      </c>
      <c r="S101" s="58"/>
      <c r="T101" s="58" t="s">
        <v>116</v>
      </c>
      <c r="U101" s="58"/>
      <c r="V101" s="58" t="s">
        <v>102</v>
      </c>
      <c r="W101" s="58"/>
      <c r="X101" s="58" t="s">
        <v>103</v>
      </c>
      <c r="Y101" s="58"/>
      <c r="Z101" s="58" t="s">
        <v>104</v>
      </c>
      <c r="AA101" s="58"/>
      <c r="AB101" s="58" t="s">
        <v>105</v>
      </c>
      <c r="AC101" s="58"/>
      <c r="AD101" s="58" t="s">
        <v>22</v>
      </c>
      <c r="AE101" s="58"/>
      <c r="AF101" s="58" t="s">
        <v>23</v>
      </c>
      <c r="AG101" s="58"/>
      <c r="AH101" s="58" t="s">
        <v>24</v>
      </c>
      <c r="AI101" s="58"/>
    </row>
    <row r="102" spans="1:37" s="53" customFormat="1" ht="15.75" customHeight="1" x14ac:dyDescent="0.3">
      <c r="A102" s="57" t="s">
        <v>79</v>
      </c>
      <c r="B102" s="57"/>
      <c r="C102" s="57"/>
      <c r="D102" s="60" t="s">
        <v>52</v>
      </c>
      <c r="E102" s="60" t="s">
        <v>38</v>
      </c>
      <c r="F102" s="60" t="s">
        <v>52</v>
      </c>
      <c r="G102" s="60" t="s">
        <v>38</v>
      </c>
      <c r="H102" s="60" t="s">
        <v>52</v>
      </c>
      <c r="I102" s="60" t="s">
        <v>38</v>
      </c>
      <c r="J102" s="60" t="s">
        <v>52</v>
      </c>
      <c r="K102" s="60" t="s">
        <v>38</v>
      </c>
      <c r="L102" s="60" t="s">
        <v>52</v>
      </c>
      <c r="M102" s="60" t="s">
        <v>38</v>
      </c>
      <c r="N102" s="60" t="s">
        <v>52</v>
      </c>
      <c r="O102" s="60" t="s">
        <v>38</v>
      </c>
      <c r="P102" s="60" t="s">
        <v>52</v>
      </c>
      <c r="Q102" s="60" t="s">
        <v>38</v>
      </c>
      <c r="R102" s="60" t="s">
        <v>52</v>
      </c>
      <c r="S102" s="60" t="s">
        <v>38</v>
      </c>
      <c r="T102" s="60" t="s">
        <v>52</v>
      </c>
      <c r="U102" s="60" t="s">
        <v>38</v>
      </c>
      <c r="V102" s="60" t="s">
        <v>52</v>
      </c>
      <c r="W102" s="60" t="s">
        <v>38</v>
      </c>
      <c r="X102" s="60" t="s">
        <v>52</v>
      </c>
      <c r="Y102" s="60" t="s">
        <v>38</v>
      </c>
      <c r="Z102" s="60" t="s">
        <v>52</v>
      </c>
      <c r="AA102" s="60" t="s">
        <v>38</v>
      </c>
      <c r="AB102" s="60" t="s">
        <v>52</v>
      </c>
      <c r="AC102" s="60" t="s">
        <v>38</v>
      </c>
      <c r="AD102" s="60" t="s">
        <v>52</v>
      </c>
      <c r="AE102" s="60" t="s">
        <v>38</v>
      </c>
      <c r="AF102" s="60" t="s">
        <v>52</v>
      </c>
      <c r="AG102" s="60" t="s">
        <v>38</v>
      </c>
      <c r="AH102" s="60" t="s">
        <v>52</v>
      </c>
      <c r="AI102" s="60" t="s">
        <v>38</v>
      </c>
    </row>
    <row r="103" spans="1:37" s="62" customFormat="1" ht="13" x14ac:dyDescent="0.3">
      <c r="A103" s="61" t="s">
        <v>81</v>
      </c>
      <c r="B103" s="61"/>
      <c r="C103" s="61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55"/>
      <c r="AD103" s="55"/>
      <c r="AE103" s="55"/>
      <c r="AF103" s="55"/>
      <c r="AG103" s="55"/>
      <c r="AH103" s="55"/>
      <c r="AI103" s="55"/>
    </row>
    <row r="104" spans="1:37" s="62" customFormat="1" x14ac:dyDescent="0.25">
      <c r="A104" s="62" t="s">
        <v>88</v>
      </c>
      <c r="D104" s="63">
        <f>D$95</f>
        <v>267.42</v>
      </c>
      <c r="E104" s="63">
        <f t="shared" ref="E104:G104" si="56">E$95</f>
        <v>90.42</v>
      </c>
      <c r="F104" s="63">
        <f t="shared" si="56"/>
        <v>305.8</v>
      </c>
      <c r="G104" s="63">
        <f t="shared" si="56"/>
        <v>170</v>
      </c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/>
    </row>
    <row r="105" spans="1:37" s="62" customFormat="1" ht="6" customHeight="1" x14ac:dyDescent="0.25">
      <c r="A105" s="64"/>
      <c r="B105" s="64"/>
      <c r="C105" s="64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  <c r="AA105" s="65"/>
      <c r="AB105" s="65"/>
      <c r="AC105" s="65"/>
      <c r="AD105" s="65"/>
      <c r="AE105" s="65"/>
      <c r="AF105" s="65"/>
      <c r="AG105" s="65"/>
      <c r="AH105" s="65"/>
      <c r="AI105" s="65"/>
    </row>
    <row r="106" spans="1:37" s="62" customFormat="1" ht="13" x14ac:dyDescent="0.3">
      <c r="A106" s="61" t="s">
        <v>26</v>
      </c>
      <c r="B106" s="61"/>
      <c r="C106" s="61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  <c r="AD106" s="65"/>
      <c r="AE106" s="65"/>
      <c r="AF106" s="65"/>
      <c r="AG106" s="65"/>
      <c r="AH106" s="65"/>
      <c r="AI106" s="65"/>
    </row>
    <row r="107" spans="1:37" s="62" customFormat="1" x14ac:dyDescent="0.25">
      <c r="A107" s="62" t="s">
        <v>89</v>
      </c>
      <c r="B107" s="64"/>
      <c r="C107" s="64"/>
      <c r="D107" s="65"/>
      <c r="E107" s="65"/>
      <c r="F107" s="65"/>
      <c r="G107" s="65"/>
      <c r="H107" s="63">
        <f>SUM(H$92,H$95)</f>
        <v>1567.27</v>
      </c>
      <c r="I107" s="63">
        <f t="shared" ref="I107:AI107" si="57">SUM(I$92,I$95)</f>
        <v>1390.27</v>
      </c>
      <c r="J107" s="63">
        <f t="shared" si="57"/>
        <v>1492.91</v>
      </c>
      <c r="K107" s="63">
        <f t="shared" si="57"/>
        <v>1315.91</v>
      </c>
      <c r="L107" s="63">
        <f t="shared" si="57"/>
        <v>1433.52</v>
      </c>
      <c r="M107" s="63">
        <f t="shared" si="57"/>
        <v>1256.52</v>
      </c>
      <c r="N107" s="63">
        <f t="shared" si="57"/>
        <v>1527.1200000000001</v>
      </c>
      <c r="O107" s="63">
        <f t="shared" si="57"/>
        <v>1350.1200000000001</v>
      </c>
      <c r="P107" s="63">
        <f t="shared" si="57"/>
        <v>1571.1000000000001</v>
      </c>
      <c r="Q107" s="63">
        <f t="shared" si="57"/>
        <v>1394.1000000000001</v>
      </c>
      <c r="R107" s="63">
        <f t="shared" si="57"/>
        <v>1421.41</v>
      </c>
      <c r="S107" s="63">
        <f t="shared" si="57"/>
        <v>1244.4100000000001</v>
      </c>
      <c r="T107" s="63">
        <f t="shared" si="57"/>
        <v>1194.94</v>
      </c>
      <c r="U107" s="63">
        <f t="shared" si="57"/>
        <v>1017.9399999999999</v>
      </c>
      <c r="V107" s="63">
        <f t="shared" si="57"/>
        <v>1605.6499999999999</v>
      </c>
      <c r="W107" s="63">
        <f t="shared" si="57"/>
        <v>1469.85</v>
      </c>
      <c r="X107" s="63">
        <f t="shared" si="57"/>
        <v>1531.29</v>
      </c>
      <c r="Y107" s="63">
        <f t="shared" si="57"/>
        <v>1395.49</v>
      </c>
      <c r="Z107" s="63">
        <f t="shared" si="57"/>
        <v>1471.8999999999999</v>
      </c>
      <c r="AA107" s="63">
        <f t="shared" si="57"/>
        <v>1336.1</v>
      </c>
      <c r="AB107" s="63">
        <f t="shared" si="57"/>
        <v>1565.5</v>
      </c>
      <c r="AC107" s="63">
        <f t="shared" si="57"/>
        <v>1429.7</v>
      </c>
      <c r="AD107" s="63">
        <f t="shared" si="57"/>
        <v>1609.48</v>
      </c>
      <c r="AE107" s="63">
        <f t="shared" si="57"/>
        <v>1473.68</v>
      </c>
      <c r="AF107" s="63">
        <f t="shared" si="57"/>
        <v>1459.79</v>
      </c>
      <c r="AG107" s="63">
        <f t="shared" si="57"/>
        <v>1323.99</v>
      </c>
      <c r="AH107" s="63">
        <f t="shared" si="57"/>
        <v>1233.32</v>
      </c>
      <c r="AI107" s="63">
        <f t="shared" si="57"/>
        <v>1097.52</v>
      </c>
      <c r="AK107" s="66"/>
    </row>
    <row r="108" spans="1:37" s="62" customFormat="1" x14ac:dyDescent="0.25">
      <c r="A108" s="62" t="s">
        <v>90</v>
      </c>
      <c r="B108" s="64"/>
      <c r="C108" s="64"/>
      <c r="D108" s="65"/>
      <c r="E108" s="65"/>
      <c r="F108" s="65"/>
      <c r="G108" s="65"/>
      <c r="H108" s="63">
        <f>SUM(H$91,H$96)</f>
        <v>1449.1000000000001</v>
      </c>
      <c r="I108" s="63">
        <f t="shared" ref="I108:AI108" si="58">SUM(I$91,I$96)</f>
        <v>1272.1000000000001</v>
      </c>
      <c r="J108" s="63">
        <f t="shared" si="58"/>
        <v>1381.5</v>
      </c>
      <c r="K108" s="63">
        <f t="shared" si="58"/>
        <v>1204.5</v>
      </c>
      <c r="L108" s="63">
        <f t="shared" si="58"/>
        <v>1327.51</v>
      </c>
      <c r="M108" s="63">
        <f t="shared" si="58"/>
        <v>1150.51</v>
      </c>
      <c r="N108" s="63">
        <f t="shared" si="58"/>
        <v>1412.6000000000001</v>
      </c>
      <c r="O108" s="63">
        <f t="shared" si="58"/>
        <v>1235.6000000000001</v>
      </c>
      <c r="P108" s="63">
        <f t="shared" si="58"/>
        <v>1452.5800000000002</v>
      </c>
      <c r="Q108" s="63">
        <f t="shared" si="58"/>
        <v>1275.5800000000002</v>
      </c>
      <c r="R108" s="63">
        <f t="shared" si="58"/>
        <v>1316.5</v>
      </c>
      <c r="S108" s="63">
        <f t="shared" si="58"/>
        <v>1139.5</v>
      </c>
      <c r="T108" s="63">
        <f t="shared" si="58"/>
        <v>1194.94</v>
      </c>
      <c r="U108" s="63">
        <f t="shared" si="58"/>
        <v>1017.9399999999999</v>
      </c>
      <c r="V108" s="63">
        <f t="shared" si="58"/>
        <v>1487.48</v>
      </c>
      <c r="W108" s="63">
        <f t="shared" si="58"/>
        <v>1351.68</v>
      </c>
      <c r="X108" s="63">
        <f t="shared" si="58"/>
        <v>1419.8799999999999</v>
      </c>
      <c r="Y108" s="63">
        <f t="shared" si="58"/>
        <v>1284.08</v>
      </c>
      <c r="Z108" s="63">
        <f t="shared" si="58"/>
        <v>1365.8899999999999</v>
      </c>
      <c r="AA108" s="63">
        <f t="shared" si="58"/>
        <v>1230.0899999999999</v>
      </c>
      <c r="AB108" s="63">
        <f t="shared" si="58"/>
        <v>1450.98</v>
      </c>
      <c r="AC108" s="63">
        <f t="shared" si="58"/>
        <v>1315.18</v>
      </c>
      <c r="AD108" s="63">
        <f t="shared" si="58"/>
        <v>1490.96</v>
      </c>
      <c r="AE108" s="63">
        <f t="shared" si="58"/>
        <v>1355.16</v>
      </c>
      <c r="AF108" s="63">
        <f t="shared" si="58"/>
        <v>1354.8799999999999</v>
      </c>
      <c r="AG108" s="63">
        <f t="shared" si="58"/>
        <v>1219.08</v>
      </c>
      <c r="AH108" s="63">
        <f t="shared" si="58"/>
        <v>1233.32</v>
      </c>
      <c r="AI108" s="63">
        <f t="shared" si="58"/>
        <v>1097.52</v>
      </c>
      <c r="AK108" s="66"/>
    </row>
    <row r="109" spans="1:37" s="62" customFormat="1" x14ac:dyDescent="0.25">
      <c r="A109" s="62" t="s">
        <v>91</v>
      </c>
      <c r="B109" s="64"/>
      <c r="C109" s="64"/>
      <c r="D109" s="63">
        <f>SUM(D$95:D$96)</f>
        <v>534.84</v>
      </c>
      <c r="E109" s="63">
        <f t="shared" ref="E109:G109" si="59">SUM(E$95:E$96)</f>
        <v>180.84</v>
      </c>
      <c r="F109" s="63">
        <f t="shared" si="59"/>
        <v>611.6</v>
      </c>
      <c r="G109" s="63">
        <f t="shared" si="59"/>
        <v>340</v>
      </c>
      <c r="H109" s="63" t="s">
        <v>117</v>
      </c>
      <c r="I109" s="63" t="s">
        <v>117</v>
      </c>
      <c r="J109" s="63" t="s">
        <v>117</v>
      </c>
      <c r="K109" s="63" t="s">
        <v>117</v>
      </c>
      <c r="L109" s="63" t="s">
        <v>117</v>
      </c>
      <c r="M109" s="63" t="s">
        <v>117</v>
      </c>
      <c r="N109" s="63" t="s">
        <v>117</v>
      </c>
      <c r="O109" s="63" t="s">
        <v>117</v>
      </c>
      <c r="P109" s="63" t="s">
        <v>117</v>
      </c>
      <c r="Q109" s="63" t="s">
        <v>117</v>
      </c>
      <c r="R109" s="63" t="s">
        <v>117</v>
      </c>
      <c r="S109" s="63" t="s">
        <v>117</v>
      </c>
      <c r="T109" s="63" t="s">
        <v>117</v>
      </c>
      <c r="U109" s="63" t="s">
        <v>117</v>
      </c>
      <c r="V109" s="63" t="s">
        <v>117</v>
      </c>
      <c r="W109" s="63" t="s">
        <v>117</v>
      </c>
      <c r="X109" s="63" t="s">
        <v>117</v>
      </c>
      <c r="Y109" s="63" t="s">
        <v>117</v>
      </c>
      <c r="Z109" s="63" t="s">
        <v>117</v>
      </c>
      <c r="AA109" s="63" t="s">
        <v>117</v>
      </c>
      <c r="AB109" s="63" t="s">
        <v>117</v>
      </c>
      <c r="AC109" s="63" t="s">
        <v>117</v>
      </c>
      <c r="AD109" s="63" t="s">
        <v>117</v>
      </c>
      <c r="AE109" s="63" t="s">
        <v>117</v>
      </c>
      <c r="AF109" s="63" t="s">
        <v>117</v>
      </c>
      <c r="AG109" s="63" t="s">
        <v>117</v>
      </c>
      <c r="AH109" s="63" t="s">
        <v>117</v>
      </c>
      <c r="AI109" s="63" t="s">
        <v>117</v>
      </c>
      <c r="AK109" s="66"/>
    </row>
    <row r="110" spans="1:37" s="62" customFormat="1" ht="6" customHeight="1" x14ac:dyDescent="0.25">
      <c r="A110" s="64"/>
      <c r="B110" s="64"/>
      <c r="C110" s="64"/>
      <c r="D110" s="63"/>
      <c r="E110" s="63"/>
      <c r="F110" s="63"/>
      <c r="G110" s="63"/>
      <c r="H110" s="63" t="s">
        <v>117</v>
      </c>
      <c r="I110" s="63" t="s">
        <v>117</v>
      </c>
      <c r="J110" s="63" t="s">
        <v>117</v>
      </c>
      <c r="K110" s="63" t="s">
        <v>117</v>
      </c>
      <c r="L110" s="63" t="s">
        <v>117</v>
      </c>
      <c r="M110" s="63" t="s">
        <v>117</v>
      </c>
      <c r="N110" s="63" t="s">
        <v>117</v>
      </c>
      <c r="O110" s="63" t="s">
        <v>117</v>
      </c>
      <c r="P110" s="63" t="s">
        <v>117</v>
      </c>
      <c r="Q110" s="63" t="s">
        <v>117</v>
      </c>
      <c r="R110" s="63" t="s">
        <v>117</v>
      </c>
      <c r="S110" s="63" t="s">
        <v>117</v>
      </c>
      <c r="T110" s="63" t="s">
        <v>117</v>
      </c>
      <c r="U110" s="63" t="s">
        <v>117</v>
      </c>
      <c r="V110" s="63" t="s">
        <v>117</v>
      </c>
      <c r="W110" s="63" t="s">
        <v>117</v>
      </c>
      <c r="X110" s="63" t="s">
        <v>117</v>
      </c>
      <c r="Y110" s="63" t="s">
        <v>117</v>
      </c>
      <c r="Z110" s="63" t="s">
        <v>117</v>
      </c>
      <c r="AA110" s="63" t="s">
        <v>117</v>
      </c>
      <c r="AB110" s="63" t="s">
        <v>117</v>
      </c>
      <c r="AC110" s="63" t="s">
        <v>117</v>
      </c>
      <c r="AD110" s="63" t="s">
        <v>117</v>
      </c>
      <c r="AE110" s="63" t="s">
        <v>117</v>
      </c>
      <c r="AF110" s="63" t="s">
        <v>117</v>
      </c>
      <c r="AG110" s="63" t="s">
        <v>117</v>
      </c>
      <c r="AH110" s="63" t="s">
        <v>117</v>
      </c>
      <c r="AI110" s="63" t="s">
        <v>117</v>
      </c>
    </row>
    <row r="111" spans="1:37" s="62" customFormat="1" ht="13" x14ac:dyDescent="0.3">
      <c r="A111" s="61" t="s">
        <v>83</v>
      </c>
      <c r="B111" s="61"/>
      <c r="C111" s="61"/>
      <c r="D111" s="63"/>
      <c r="E111" s="63"/>
      <c r="F111" s="63"/>
      <c r="G111" s="63"/>
      <c r="H111" s="63" t="s">
        <v>117</v>
      </c>
      <c r="I111" s="63" t="s">
        <v>117</v>
      </c>
      <c r="J111" s="63" t="s">
        <v>117</v>
      </c>
      <c r="K111" s="63" t="s">
        <v>117</v>
      </c>
      <c r="L111" s="63" t="s">
        <v>117</v>
      </c>
      <c r="M111" s="63" t="s">
        <v>117</v>
      </c>
      <c r="N111" s="63" t="s">
        <v>117</v>
      </c>
      <c r="O111" s="63" t="s">
        <v>117</v>
      </c>
      <c r="P111" s="63" t="s">
        <v>117</v>
      </c>
      <c r="Q111" s="63" t="s">
        <v>117</v>
      </c>
      <c r="R111" s="63" t="s">
        <v>117</v>
      </c>
      <c r="S111" s="63" t="s">
        <v>117</v>
      </c>
      <c r="T111" s="63" t="s">
        <v>117</v>
      </c>
      <c r="U111" s="63" t="s">
        <v>117</v>
      </c>
      <c r="V111" s="63" t="s">
        <v>117</v>
      </c>
      <c r="W111" s="63" t="s">
        <v>117</v>
      </c>
      <c r="X111" s="63" t="s">
        <v>117</v>
      </c>
      <c r="Y111" s="63" t="s">
        <v>117</v>
      </c>
      <c r="Z111" s="63" t="s">
        <v>117</v>
      </c>
      <c r="AA111" s="63" t="s">
        <v>117</v>
      </c>
      <c r="AB111" s="63" t="s">
        <v>117</v>
      </c>
      <c r="AC111" s="63" t="s">
        <v>117</v>
      </c>
      <c r="AD111" s="63" t="s">
        <v>117</v>
      </c>
      <c r="AE111" s="63" t="s">
        <v>117</v>
      </c>
      <c r="AF111" s="63" t="s">
        <v>117</v>
      </c>
      <c r="AG111" s="63" t="s">
        <v>117</v>
      </c>
      <c r="AH111" s="63" t="s">
        <v>117</v>
      </c>
      <c r="AI111" s="63" t="s">
        <v>117</v>
      </c>
    </row>
    <row r="112" spans="1:37" s="62" customFormat="1" x14ac:dyDescent="0.25">
      <c r="A112" s="62" t="s">
        <v>92</v>
      </c>
      <c r="B112" s="64"/>
      <c r="C112" s="64"/>
      <c r="D112" s="63"/>
      <c r="E112" s="63"/>
      <c r="F112" s="63"/>
      <c r="G112" s="63"/>
      <c r="H112" s="63">
        <f>SUM(H$94,H$95)</f>
        <v>1094.5999999999999</v>
      </c>
      <c r="I112" s="63">
        <f t="shared" ref="I112:AI112" si="60">SUM(I$94,I$95)</f>
        <v>917.59999999999991</v>
      </c>
      <c r="J112" s="63">
        <f t="shared" si="60"/>
        <v>1047.28</v>
      </c>
      <c r="K112" s="63">
        <f t="shared" si="60"/>
        <v>870.28</v>
      </c>
      <c r="L112" s="63">
        <f t="shared" si="60"/>
        <v>1009.48</v>
      </c>
      <c r="M112" s="63">
        <f t="shared" si="60"/>
        <v>832.4799999999999</v>
      </c>
      <c r="N112" s="63">
        <f t="shared" si="60"/>
        <v>1069.05</v>
      </c>
      <c r="O112" s="63">
        <f t="shared" si="60"/>
        <v>892.05</v>
      </c>
      <c r="P112" s="63">
        <f t="shared" si="60"/>
        <v>1097.03</v>
      </c>
      <c r="Q112" s="63">
        <f t="shared" si="60"/>
        <v>920.03</v>
      </c>
      <c r="R112" s="63">
        <f t="shared" si="60"/>
        <v>1001.78</v>
      </c>
      <c r="S112" s="63">
        <f t="shared" si="60"/>
        <v>824.78</v>
      </c>
      <c r="T112" s="63">
        <f t="shared" si="60"/>
        <v>916.68000000000006</v>
      </c>
      <c r="U112" s="63">
        <f t="shared" si="60"/>
        <v>739.68</v>
      </c>
      <c r="V112" s="63">
        <f t="shared" si="60"/>
        <v>1132.98</v>
      </c>
      <c r="W112" s="63">
        <f t="shared" si="60"/>
        <v>997.18</v>
      </c>
      <c r="X112" s="63">
        <f t="shared" si="60"/>
        <v>1085.6600000000001</v>
      </c>
      <c r="Y112" s="63">
        <f t="shared" si="60"/>
        <v>949.86</v>
      </c>
      <c r="Z112" s="63">
        <f t="shared" si="60"/>
        <v>1047.8599999999999</v>
      </c>
      <c r="AA112" s="63">
        <f t="shared" si="60"/>
        <v>912.06</v>
      </c>
      <c r="AB112" s="63">
        <f t="shared" si="60"/>
        <v>1107.43</v>
      </c>
      <c r="AC112" s="63">
        <f t="shared" si="60"/>
        <v>971.63</v>
      </c>
      <c r="AD112" s="63">
        <f t="shared" si="60"/>
        <v>1135.4100000000001</v>
      </c>
      <c r="AE112" s="63">
        <f t="shared" si="60"/>
        <v>999.61</v>
      </c>
      <c r="AF112" s="63">
        <f t="shared" si="60"/>
        <v>1040.1600000000001</v>
      </c>
      <c r="AG112" s="63">
        <f t="shared" si="60"/>
        <v>904.36</v>
      </c>
      <c r="AH112" s="63">
        <f t="shared" si="60"/>
        <v>955.06</v>
      </c>
      <c r="AI112" s="63">
        <f t="shared" si="60"/>
        <v>819.26</v>
      </c>
    </row>
    <row r="113" spans="1:35" s="62" customFormat="1" ht="6" customHeight="1" x14ac:dyDescent="0.25">
      <c r="A113" s="64"/>
      <c r="B113" s="64"/>
      <c r="C113" s="64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</row>
    <row r="114" spans="1:35" s="62" customFormat="1" ht="13" x14ac:dyDescent="0.3">
      <c r="A114" s="61" t="s">
        <v>82</v>
      </c>
      <c r="B114" s="61"/>
      <c r="C114" s="61"/>
      <c r="D114" s="63"/>
      <c r="E114" s="63"/>
      <c r="F114" s="63"/>
      <c r="G114" s="63"/>
      <c r="H114" s="63" t="s">
        <v>117</v>
      </c>
      <c r="I114" s="63" t="s">
        <v>117</v>
      </c>
      <c r="J114" s="63" t="s">
        <v>117</v>
      </c>
      <c r="K114" s="63" t="s">
        <v>117</v>
      </c>
      <c r="L114" s="63" t="s">
        <v>117</v>
      </c>
      <c r="M114" s="63" t="s">
        <v>117</v>
      </c>
      <c r="N114" s="63" t="s">
        <v>117</v>
      </c>
      <c r="O114" s="63" t="s">
        <v>117</v>
      </c>
      <c r="P114" s="63" t="s">
        <v>117</v>
      </c>
      <c r="Q114" s="63" t="s">
        <v>117</v>
      </c>
      <c r="R114" s="63" t="s">
        <v>117</v>
      </c>
      <c r="S114" s="63" t="s">
        <v>117</v>
      </c>
      <c r="T114" s="63" t="s">
        <v>117</v>
      </c>
      <c r="U114" s="63" t="s">
        <v>117</v>
      </c>
      <c r="V114" s="63" t="s">
        <v>117</v>
      </c>
      <c r="W114" s="63" t="s">
        <v>117</v>
      </c>
      <c r="X114" s="63" t="s">
        <v>117</v>
      </c>
      <c r="Y114" s="63" t="s">
        <v>117</v>
      </c>
      <c r="Z114" s="63" t="s">
        <v>117</v>
      </c>
      <c r="AA114" s="63" t="s">
        <v>117</v>
      </c>
      <c r="AB114" s="63" t="s">
        <v>117</v>
      </c>
      <c r="AC114" s="63" t="s">
        <v>117</v>
      </c>
      <c r="AD114" s="63" t="s">
        <v>117</v>
      </c>
      <c r="AE114" s="63" t="s">
        <v>117</v>
      </c>
      <c r="AF114" s="63" t="s">
        <v>117</v>
      </c>
      <c r="AG114" s="63" t="s">
        <v>117</v>
      </c>
      <c r="AH114" s="63" t="s">
        <v>117</v>
      </c>
      <c r="AI114" s="63" t="s">
        <v>117</v>
      </c>
    </row>
    <row r="115" spans="1:35" s="62" customFormat="1" x14ac:dyDescent="0.25">
      <c r="A115" s="62" t="s">
        <v>93</v>
      </c>
      <c r="B115" s="64"/>
      <c r="C115" s="64"/>
      <c r="D115" s="63"/>
      <c r="E115" s="63"/>
      <c r="F115" s="63"/>
      <c r="G115" s="63"/>
      <c r="H115" s="63">
        <f>SUM(H$91,H$96)</f>
        <v>1449.1000000000001</v>
      </c>
      <c r="I115" s="63">
        <f t="shared" ref="I115:AI115" si="61">SUM(I$91,I$96)</f>
        <v>1272.1000000000001</v>
      </c>
      <c r="J115" s="63">
        <f t="shared" si="61"/>
        <v>1381.5</v>
      </c>
      <c r="K115" s="63">
        <f t="shared" si="61"/>
        <v>1204.5</v>
      </c>
      <c r="L115" s="63">
        <f t="shared" si="61"/>
        <v>1327.51</v>
      </c>
      <c r="M115" s="63">
        <f t="shared" si="61"/>
        <v>1150.51</v>
      </c>
      <c r="N115" s="63">
        <f t="shared" si="61"/>
        <v>1412.6000000000001</v>
      </c>
      <c r="O115" s="63">
        <f t="shared" si="61"/>
        <v>1235.6000000000001</v>
      </c>
      <c r="P115" s="63">
        <f t="shared" si="61"/>
        <v>1452.5800000000002</v>
      </c>
      <c r="Q115" s="63">
        <f t="shared" si="61"/>
        <v>1275.5800000000002</v>
      </c>
      <c r="R115" s="63">
        <f t="shared" si="61"/>
        <v>1316.5</v>
      </c>
      <c r="S115" s="63">
        <f t="shared" si="61"/>
        <v>1139.5</v>
      </c>
      <c r="T115" s="63">
        <f t="shared" si="61"/>
        <v>1194.94</v>
      </c>
      <c r="U115" s="63">
        <f t="shared" si="61"/>
        <v>1017.9399999999999</v>
      </c>
      <c r="V115" s="63">
        <f t="shared" si="61"/>
        <v>1487.48</v>
      </c>
      <c r="W115" s="63">
        <f t="shared" si="61"/>
        <v>1351.68</v>
      </c>
      <c r="X115" s="63">
        <f t="shared" si="61"/>
        <v>1419.8799999999999</v>
      </c>
      <c r="Y115" s="63">
        <f t="shared" si="61"/>
        <v>1284.08</v>
      </c>
      <c r="Z115" s="63">
        <f t="shared" si="61"/>
        <v>1365.8899999999999</v>
      </c>
      <c r="AA115" s="63">
        <f t="shared" si="61"/>
        <v>1230.0899999999999</v>
      </c>
      <c r="AB115" s="63">
        <f t="shared" si="61"/>
        <v>1450.98</v>
      </c>
      <c r="AC115" s="63">
        <f t="shared" si="61"/>
        <v>1315.18</v>
      </c>
      <c r="AD115" s="63">
        <f t="shared" si="61"/>
        <v>1490.96</v>
      </c>
      <c r="AE115" s="63">
        <f t="shared" si="61"/>
        <v>1355.16</v>
      </c>
      <c r="AF115" s="63">
        <f t="shared" si="61"/>
        <v>1354.8799999999999</v>
      </c>
      <c r="AG115" s="63">
        <f t="shared" si="61"/>
        <v>1219.08</v>
      </c>
      <c r="AH115" s="63">
        <f t="shared" si="61"/>
        <v>1233.32</v>
      </c>
      <c r="AI115" s="63">
        <f t="shared" si="61"/>
        <v>1097.52</v>
      </c>
    </row>
    <row r="116" spans="1:35" s="62" customFormat="1" x14ac:dyDescent="0.25">
      <c r="A116" s="62" t="s">
        <v>94</v>
      </c>
      <c r="B116" s="64"/>
      <c r="C116" s="64"/>
      <c r="D116" s="63">
        <f>D109</f>
        <v>534.84</v>
      </c>
      <c r="E116" s="63">
        <f t="shared" ref="E116:G116" si="62">E109</f>
        <v>180.84</v>
      </c>
      <c r="F116" s="63">
        <f t="shared" si="62"/>
        <v>611.6</v>
      </c>
      <c r="G116" s="63">
        <f t="shared" si="62"/>
        <v>340</v>
      </c>
      <c r="H116" s="63" t="s">
        <v>117</v>
      </c>
      <c r="I116" s="63" t="s">
        <v>117</v>
      </c>
      <c r="J116" s="63" t="s">
        <v>117</v>
      </c>
      <c r="K116" s="63" t="s">
        <v>117</v>
      </c>
      <c r="L116" s="63" t="s">
        <v>117</v>
      </c>
      <c r="M116" s="63" t="s">
        <v>117</v>
      </c>
      <c r="N116" s="63" t="s">
        <v>117</v>
      </c>
      <c r="O116" s="63" t="s">
        <v>117</v>
      </c>
      <c r="P116" s="63" t="s">
        <v>117</v>
      </c>
      <c r="Q116" s="63" t="s">
        <v>117</v>
      </c>
      <c r="R116" s="63" t="s">
        <v>117</v>
      </c>
      <c r="S116" s="63" t="s">
        <v>117</v>
      </c>
      <c r="T116" s="63" t="s">
        <v>117</v>
      </c>
      <c r="U116" s="63" t="s">
        <v>117</v>
      </c>
      <c r="V116" s="63" t="s">
        <v>117</v>
      </c>
      <c r="W116" s="63" t="s">
        <v>117</v>
      </c>
      <c r="X116" s="63" t="s">
        <v>117</v>
      </c>
      <c r="Y116" s="63" t="s">
        <v>117</v>
      </c>
      <c r="Z116" s="63" t="s">
        <v>117</v>
      </c>
      <c r="AA116" s="63" t="s">
        <v>117</v>
      </c>
      <c r="AB116" s="63" t="s">
        <v>117</v>
      </c>
      <c r="AC116" s="63" t="s">
        <v>117</v>
      </c>
      <c r="AD116" s="63" t="s">
        <v>117</v>
      </c>
      <c r="AE116" s="63" t="s">
        <v>117</v>
      </c>
      <c r="AF116" s="63" t="s">
        <v>117</v>
      </c>
      <c r="AG116" s="63" t="s">
        <v>117</v>
      </c>
      <c r="AH116" s="63" t="s">
        <v>117</v>
      </c>
      <c r="AI116" s="63" t="s">
        <v>117</v>
      </c>
    </row>
    <row r="117" spans="1:35" s="62" customFormat="1" ht="6" customHeight="1" x14ac:dyDescent="0.25">
      <c r="A117" s="64"/>
      <c r="B117" s="64"/>
      <c r="C117" s="64"/>
      <c r="D117" s="63"/>
      <c r="E117" s="63"/>
      <c r="F117" s="63"/>
      <c r="G117" s="63"/>
      <c r="H117" s="63" t="s">
        <v>117</v>
      </c>
      <c r="I117" s="63" t="s">
        <v>117</v>
      </c>
      <c r="J117" s="63" t="s">
        <v>117</v>
      </c>
      <c r="K117" s="63" t="s">
        <v>117</v>
      </c>
      <c r="L117" s="63" t="s">
        <v>117</v>
      </c>
      <c r="M117" s="63" t="s">
        <v>117</v>
      </c>
      <c r="N117" s="63" t="s">
        <v>117</v>
      </c>
      <c r="O117" s="63" t="s">
        <v>117</v>
      </c>
      <c r="P117" s="63" t="s">
        <v>117</v>
      </c>
      <c r="Q117" s="63" t="s">
        <v>117</v>
      </c>
      <c r="R117" s="63" t="s">
        <v>117</v>
      </c>
      <c r="S117" s="63" t="s">
        <v>117</v>
      </c>
      <c r="T117" s="63" t="s">
        <v>117</v>
      </c>
      <c r="U117" s="63" t="s">
        <v>117</v>
      </c>
      <c r="V117" s="63" t="s">
        <v>117</v>
      </c>
      <c r="W117" s="63" t="s">
        <v>117</v>
      </c>
      <c r="X117" s="63" t="s">
        <v>117</v>
      </c>
      <c r="Y117" s="63" t="s">
        <v>117</v>
      </c>
      <c r="Z117" s="63" t="s">
        <v>117</v>
      </c>
      <c r="AA117" s="63" t="s">
        <v>117</v>
      </c>
      <c r="AB117" s="63" t="s">
        <v>117</v>
      </c>
      <c r="AC117" s="63" t="s">
        <v>117</v>
      </c>
      <c r="AD117" s="63" t="s">
        <v>117</v>
      </c>
      <c r="AE117" s="63" t="s">
        <v>117</v>
      </c>
      <c r="AF117" s="63" t="s">
        <v>117</v>
      </c>
      <c r="AG117" s="63" t="s">
        <v>117</v>
      </c>
      <c r="AH117" s="63" t="s">
        <v>117</v>
      </c>
      <c r="AI117" s="63" t="s">
        <v>117</v>
      </c>
    </row>
    <row r="118" spans="1:35" s="62" customFormat="1" ht="13" x14ac:dyDescent="0.3">
      <c r="A118" s="61" t="s">
        <v>85</v>
      </c>
      <c r="B118" s="61"/>
      <c r="C118" s="61"/>
      <c r="D118" s="63"/>
      <c r="E118" s="63"/>
      <c r="F118" s="63"/>
      <c r="G118" s="63"/>
      <c r="H118" s="63" t="s">
        <v>117</v>
      </c>
      <c r="I118" s="63" t="s">
        <v>117</v>
      </c>
      <c r="J118" s="63" t="s">
        <v>117</v>
      </c>
      <c r="K118" s="63" t="s">
        <v>117</v>
      </c>
      <c r="L118" s="63" t="s">
        <v>117</v>
      </c>
      <c r="M118" s="63" t="s">
        <v>117</v>
      </c>
      <c r="N118" s="63" t="s">
        <v>117</v>
      </c>
      <c r="O118" s="63" t="s">
        <v>117</v>
      </c>
      <c r="P118" s="63" t="s">
        <v>117</v>
      </c>
      <c r="Q118" s="63" t="s">
        <v>117</v>
      </c>
      <c r="R118" s="63" t="s">
        <v>117</v>
      </c>
      <c r="S118" s="63" t="s">
        <v>117</v>
      </c>
      <c r="T118" s="63" t="s">
        <v>117</v>
      </c>
      <c r="U118" s="63" t="s">
        <v>117</v>
      </c>
      <c r="V118" s="63" t="s">
        <v>117</v>
      </c>
      <c r="W118" s="63" t="s">
        <v>117</v>
      </c>
      <c r="X118" s="63" t="s">
        <v>117</v>
      </c>
      <c r="Y118" s="63" t="s">
        <v>117</v>
      </c>
      <c r="Z118" s="63" t="s">
        <v>117</v>
      </c>
      <c r="AA118" s="63" t="s">
        <v>117</v>
      </c>
      <c r="AB118" s="63" t="s">
        <v>117</v>
      </c>
      <c r="AC118" s="63" t="s">
        <v>117</v>
      </c>
      <c r="AD118" s="63" t="s">
        <v>117</v>
      </c>
      <c r="AE118" s="63" t="s">
        <v>117</v>
      </c>
      <c r="AF118" s="63" t="s">
        <v>117</v>
      </c>
      <c r="AG118" s="63" t="s">
        <v>117</v>
      </c>
      <c r="AH118" s="63" t="s">
        <v>117</v>
      </c>
      <c r="AI118" s="63" t="s">
        <v>117</v>
      </c>
    </row>
    <row r="119" spans="1:35" s="62" customFormat="1" x14ac:dyDescent="0.25">
      <c r="A119" s="62" t="s">
        <v>95</v>
      </c>
      <c r="B119" s="64"/>
      <c r="C119" s="64"/>
      <c r="D119" s="63"/>
      <c r="E119" s="63"/>
      <c r="F119" s="63"/>
      <c r="G119" s="63"/>
      <c r="H119" s="63">
        <f>SUM(H$92,H$94,H$95)</f>
        <v>2394.4499999999998</v>
      </c>
      <c r="I119" s="63">
        <f t="shared" ref="I119:AI119" si="63">SUM(I$92,I$94,I$95)</f>
        <v>2217.4499999999998</v>
      </c>
      <c r="J119" s="63">
        <f t="shared" si="63"/>
        <v>2272.77</v>
      </c>
      <c r="K119" s="63">
        <f t="shared" si="63"/>
        <v>2095.77</v>
      </c>
      <c r="L119" s="63">
        <f t="shared" si="63"/>
        <v>2175.58</v>
      </c>
      <c r="M119" s="63">
        <f t="shared" si="63"/>
        <v>1998.58</v>
      </c>
      <c r="N119" s="63">
        <f t="shared" si="63"/>
        <v>2328.75</v>
      </c>
      <c r="O119" s="63">
        <f t="shared" si="63"/>
        <v>2151.75</v>
      </c>
      <c r="P119" s="63">
        <f t="shared" si="63"/>
        <v>2400.71</v>
      </c>
      <c r="Q119" s="63">
        <f t="shared" si="63"/>
        <v>2223.71</v>
      </c>
      <c r="R119" s="63">
        <f t="shared" si="63"/>
        <v>2155.77</v>
      </c>
      <c r="S119" s="63">
        <f t="shared" si="63"/>
        <v>1978.77</v>
      </c>
      <c r="T119" s="63">
        <f t="shared" si="63"/>
        <v>1844.2</v>
      </c>
      <c r="U119" s="63">
        <f t="shared" si="63"/>
        <v>1667.2</v>
      </c>
      <c r="V119" s="63">
        <f t="shared" si="63"/>
        <v>2432.83</v>
      </c>
      <c r="W119" s="63">
        <f t="shared" si="63"/>
        <v>2297.0299999999997</v>
      </c>
      <c r="X119" s="63">
        <f t="shared" si="63"/>
        <v>2311.15</v>
      </c>
      <c r="Y119" s="63">
        <f t="shared" si="63"/>
        <v>2175.35</v>
      </c>
      <c r="Z119" s="63">
        <f t="shared" si="63"/>
        <v>2213.96</v>
      </c>
      <c r="AA119" s="63">
        <f t="shared" si="63"/>
        <v>2078.16</v>
      </c>
      <c r="AB119" s="63">
        <f t="shared" si="63"/>
        <v>2367.13</v>
      </c>
      <c r="AC119" s="63">
        <f t="shared" si="63"/>
        <v>2231.33</v>
      </c>
      <c r="AD119" s="63">
        <f t="shared" si="63"/>
        <v>2439.09</v>
      </c>
      <c r="AE119" s="63">
        <f t="shared" si="63"/>
        <v>2303.29</v>
      </c>
      <c r="AF119" s="63">
        <f t="shared" si="63"/>
        <v>2194.15</v>
      </c>
      <c r="AG119" s="63">
        <f t="shared" si="63"/>
        <v>2058.35</v>
      </c>
      <c r="AH119" s="63">
        <f t="shared" si="63"/>
        <v>1882.58</v>
      </c>
      <c r="AI119" s="63">
        <f t="shared" si="63"/>
        <v>1746.78</v>
      </c>
    </row>
    <row r="120" spans="1:35" s="62" customFormat="1" x14ac:dyDescent="0.25">
      <c r="A120" s="62" t="s">
        <v>96</v>
      </c>
      <c r="B120" s="64"/>
      <c r="C120" s="64"/>
      <c r="D120" s="63"/>
      <c r="E120" s="63"/>
      <c r="F120" s="63"/>
      <c r="G120" s="63"/>
      <c r="H120" s="63">
        <f>SUM(H$91,H$94,H$96)</f>
        <v>2276.2800000000002</v>
      </c>
      <c r="I120" s="63">
        <f t="shared" ref="I120:AI120" si="64">SUM(I$91,I$94,I$96)</f>
        <v>2099.2800000000002</v>
      </c>
      <c r="J120" s="63">
        <f t="shared" si="64"/>
        <v>2161.36</v>
      </c>
      <c r="K120" s="63">
        <f t="shared" si="64"/>
        <v>1984.3600000000001</v>
      </c>
      <c r="L120" s="63">
        <f t="shared" si="64"/>
        <v>2069.5699999999997</v>
      </c>
      <c r="M120" s="63">
        <f t="shared" si="64"/>
        <v>1892.57</v>
      </c>
      <c r="N120" s="63">
        <f t="shared" si="64"/>
        <v>2214.23</v>
      </c>
      <c r="O120" s="63">
        <f t="shared" si="64"/>
        <v>2037.23</v>
      </c>
      <c r="P120" s="63">
        <f t="shared" si="64"/>
        <v>2282.19</v>
      </c>
      <c r="Q120" s="63">
        <f t="shared" si="64"/>
        <v>2105.19</v>
      </c>
      <c r="R120" s="63">
        <f t="shared" si="64"/>
        <v>2050.86</v>
      </c>
      <c r="S120" s="63">
        <f t="shared" si="64"/>
        <v>1873.8600000000001</v>
      </c>
      <c r="T120" s="63">
        <f t="shared" si="64"/>
        <v>1844.2</v>
      </c>
      <c r="U120" s="63">
        <f t="shared" si="64"/>
        <v>1667.2</v>
      </c>
      <c r="V120" s="63">
        <f t="shared" si="64"/>
        <v>2314.6600000000003</v>
      </c>
      <c r="W120" s="63">
        <f t="shared" si="64"/>
        <v>2178.86</v>
      </c>
      <c r="X120" s="63">
        <f t="shared" si="64"/>
        <v>2199.7400000000002</v>
      </c>
      <c r="Y120" s="63">
        <f t="shared" si="64"/>
        <v>2063.94</v>
      </c>
      <c r="Z120" s="63">
        <f t="shared" si="64"/>
        <v>2107.9499999999998</v>
      </c>
      <c r="AA120" s="63">
        <f t="shared" si="64"/>
        <v>1972.1499999999999</v>
      </c>
      <c r="AB120" s="63">
        <f t="shared" si="64"/>
        <v>2252.61</v>
      </c>
      <c r="AC120" s="63">
        <f t="shared" si="64"/>
        <v>2116.81</v>
      </c>
      <c r="AD120" s="63">
        <f t="shared" si="64"/>
        <v>2320.5700000000002</v>
      </c>
      <c r="AE120" s="63">
        <f t="shared" si="64"/>
        <v>2184.77</v>
      </c>
      <c r="AF120" s="63">
        <f t="shared" si="64"/>
        <v>2089.2400000000002</v>
      </c>
      <c r="AG120" s="63">
        <f t="shared" si="64"/>
        <v>1953.44</v>
      </c>
      <c r="AH120" s="63">
        <f t="shared" si="64"/>
        <v>1882.58</v>
      </c>
      <c r="AI120" s="63">
        <f t="shared" si="64"/>
        <v>1746.78</v>
      </c>
    </row>
    <row r="121" spans="1:35" s="62" customFormat="1" x14ac:dyDescent="0.25">
      <c r="A121" s="62" t="s">
        <v>97</v>
      </c>
      <c r="B121" s="64"/>
      <c r="C121" s="64"/>
      <c r="D121" s="63"/>
      <c r="E121" s="63"/>
      <c r="F121" s="63"/>
      <c r="G121" s="63"/>
      <c r="H121" s="63">
        <f>SUM(H$94,H$95:H$96)</f>
        <v>1362.02</v>
      </c>
      <c r="I121" s="63">
        <f t="shared" ref="I121:AI121" si="65">SUM(I$94,I$95:I$96)</f>
        <v>1008.0199999999999</v>
      </c>
      <c r="J121" s="63">
        <f t="shared" si="65"/>
        <v>1314.7</v>
      </c>
      <c r="K121" s="63">
        <f t="shared" si="65"/>
        <v>960.69999999999993</v>
      </c>
      <c r="L121" s="63">
        <f t="shared" si="65"/>
        <v>1276.9000000000001</v>
      </c>
      <c r="M121" s="63">
        <f t="shared" si="65"/>
        <v>922.89999999999986</v>
      </c>
      <c r="N121" s="63">
        <f t="shared" si="65"/>
        <v>1336.47</v>
      </c>
      <c r="O121" s="63">
        <f t="shared" si="65"/>
        <v>982.46999999999991</v>
      </c>
      <c r="P121" s="63">
        <f t="shared" si="65"/>
        <v>1364.45</v>
      </c>
      <c r="Q121" s="63">
        <f t="shared" si="65"/>
        <v>1010.4499999999999</v>
      </c>
      <c r="R121" s="63">
        <f t="shared" si="65"/>
        <v>1269.2</v>
      </c>
      <c r="S121" s="63">
        <f t="shared" si="65"/>
        <v>915.19999999999993</v>
      </c>
      <c r="T121" s="63">
        <f t="shared" si="65"/>
        <v>1184.1000000000001</v>
      </c>
      <c r="U121" s="63">
        <f t="shared" si="65"/>
        <v>830.09999999999991</v>
      </c>
      <c r="V121" s="63">
        <f t="shared" si="65"/>
        <v>1438.78</v>
      </c>
      <c r="W121" s="63">
        <f t="shared" si="65"/>
        <v>1167.1799999999998</v>
      </c>
      <c r="X121" s="63">
        <f t="shared" si="65"/>
        <v>1391.46</v>
      </c>
      <c r="Y121" s="63">
        <f t="shared" si="65"/>
        <v>1119.8600000000001</v>
      </c>
      <c r="Z121" s="63">
        <f t="shared" si="65"/>
        <v>1353.6599999999999</v>
      </c>
      <c r="AA121" s="63">
        <f t="shared" si="65"/>
        <v>1082.06</v>
      </c>
      <c r="AB121" s="63">
        <f t="shared" si="65"/>
        <v>1413.23</v>
      </c>
      <c r="AC121" s="63">
        <f t="shared" si="65"/>
        <v>1141.6300000000001</v>
      </c>
      <c r="AD121" s="63">
        <f t="shared" si="65"/>
        <v>1441.21</v>
      </c>
      <c r="AE121" s="63">
        <f t="shared" si="65"/>
        <v>1169.6100000000001</v>
      </c>
      <c r="AF121" s="63">
        <f t="shared" si="65"/>
        <v>1345.96</v>
      </c>
      <c r="AG121" s="63">
        <f t="shared" si="65"/>
        <v>1074.3600000000001</v>
      </c>
      <c r="AH121" s="63">
        <f t="shared" si="65"/>
        <v>1260.8599999999999</v>
      </c>
      <c r="AI121" s="63">
        <f t="shared" si="65"/>
        <v>989.26</v>
      </c>
    </row>
    <row r="122" spans="1:35" s="62" customFormat="1" ht="6" customHeight="1" x14ac:dyDescent="0.25">
      <c r="A122" s="64"/>
      <c r="B122" s="64"/>
      <c r="C122" s="64"/>
      <c r="D122" s="63"/>
      <c r="E122" s="63"/>
      <c r="F122" s="63"/>
      <c r="G122" s="63"/>
      <c r="H122" s="63" t="s">
        <v>117</v>
      </c>
      <c r="I122" s="63" t="s">
        <v>117</v>
      </c>
      <c r="J122" s="63" t="s">
        <v>117</v>
      </c>
      <c r="K122" s="63" t="s">
        <v>117</v>
      </c>
      <c r="L122" s="63" t="s">
        <v>117</v>
      </c>
      <c r="M122" s="63" t="s">
        <v>117</v>
      </c>
      <c r="N122" s="63" t="s">
        <v>117</v>
      </c>
      <c r="O122" s="63" t="s">
        <v>117</v>
      </c>
      <c r="P122" s="63" t="s">
        <v>117</v>
      </c>
      <c r="Q122" s="63" t="s">
        <v>117</v>
      </c>
      <c r="R122" s="63" t="s">
        <v>117</v>
      </c>
      <c r="S122" s="63" t="s">
        <v>117</v>
      </c>
      <c r="T122" s="63" t="s">
        <v>117</v>
      </c>
      <c r="U122" s="63" t="s">
        <v>117</v>
      </c>
      <c r="V122" s="63" t="s">
        <v>117</v>
      </c>
      <c r="W122" s="63" t="s">
        <v>117</v>
      </c>
      <c r="X122" s="63" t="s">
        <v>117</v>
      </c>
      <c r="Y122" s="63" t="s">
        <v>117</v>
      </c>
      <c r="Z122" s="63" t="s">
        <v>117</v>
      </c>
      <c r="AA122" s="63" t="s">
        <v>117</v>
      </c>
      <c r="AB122" s="63" t="s">
        <v>117</v>
      </c>
      <c r="AC122" s="63" t="s">
        <v>117</v>
      </c>
      <c r="AD122" s="63" t="s">
        <v>117</v>
      </c>
      <c r="AE122" s="63" t="s">
        <v>117</v>
      </c>
      <c r="AF122" s="63" t="s">
        <v>117</v>
      </c>
      <c r="AG122" s="63" t="s">
        <v>117</v>
      </c>
      <c r="AH122" s="63" t="s">
        <v>117</v>
      </c>
      <c r="AI122" s="63" t="s">
        <v>117</v>
      </c>
    </row>
    <row r="123" spans="1:35" s="62" customFormat="1" ht="13" x14ac:dyDescent="0.3">
      <c r="A123" s="61" t="s">
        <v>84</v>
      </c>
      <c r="B123" s="61"/>
      <c r="C123" s="61"/>
      <c r="D123" s="63"/>
      <c r="E123" s="63"/>
      <c r="F123" s="63"/>
      <c r="G123" s="63"/>
      <c r="H123" s="63" t="s">
        <v>117</v>
      </c>
      <c r="I123" s="63" t="s">
        <v>117</v>
      </c>
      <c r="J123" s="63" t="s">
        <v>117</v>
      </c>
      <c r="K123" s="63" t="s">
        <v>117</v>
      </c>
      <c r="L123" s="63" t="s">
        <v>117</v>
      </c>
      <c r="M123" s="63" t="s">
        <v>117</v>
      </c>
      <c r="N123" s="63" t="s">
        <v>117</v>
      </c>
      <c r="O123" s="63" t="s">
        <v>117</v>
      </c>
      <c r="P123" s="63" t="s">
        <v>117</v>
      </c>
      <c r="Q123" s="63" t="s">
        <v>117</v>
      </c>
      <c r="R123" s="63" t="s">
        <v>117</v>
      </c>
      <c r="S123" s="63" t="s">
        <v>117</v>
      </c>
      <c r="T123" s="63" t="s">
        <v>117</v>
      </c>
      <c r="U123" s="63" t="s">
        <v>117</v>
      </c>
      <c r="V123" s="63" t="s">
        <v>117</v>
      </c>
      <c r="W123" s="63" t="s">
        <v>117</v>
      </c>
      <c r="X123" s="63" t="s">
        <v>117</v>
      </c>
      <c r="Y123" s="63" t="s">
        <v>117</v>
      </c>
      <c r="Z123" s="63" t="s">
        <v>117</v>
      </c>
      <c r="AA123" s="63" t="s">
        <v>117</v>
      </c>
      <c r="AB123" s="63" t="s">
        <v>117</v>
      </c>
      <c r="AC123" s="63" t="s">
        <v>117</v>
      </c>
      <c r="AD123" s="63" t="s">
        <v>117</v>
      </c>
      <c r="AE123" s="63" t="s">
        <v>117</v>
      </c>
      <c r="AF123" s="63" t="s">
        <v>117</v>
      </c>
      <c r="AG123" s="63" t="s">
        <v>117</v>
      </c>
      <c r="AH123" s="63" t="s">
        <v>117</v>
      </c>
      <c r="AI123" s="63" t="s">
        <v>117</v>
      </c>
    </row>
    <row r="124" spans="1:35" s="62" customFormat="1" x14ac:dyDescent="0.25">
      <c r="A124" s="62" t="s">
        <v>98</v>
      </c>
      <c r="D124" s="63"/>
      <c r="E124" s="63"/>
      <c r="F124" s="63"/>
      <c r="G124" s="63"/>
      <c r="H124" s="63">
        <f>SUM(H$92,H$95:H$96)</f>
        <v>1834.69</v>
      </c>
      <c r="I124" s="63">
        <f t="shared" ref="I124:AI124" si="66">SUM(I$92,I$95:I$96)</f>
        <v>1480.69</v>
      </c>
      <c r="J124" s="63">
        <f t="shared" si="66"/>
        <v>1760.3300000000002</v>
      </c>
      <c r="K124" s="63">
        <f t="shared" si="66"/>
        <v>1406.3300000000002</v>
      </c>
      <c r="L124" s="63">
        <f t="shared" si="66"/>
        <v>1700.94</v>
      </c>
      <c r="M124" s="63">
        <f t="shared" si="66"/>
        <v>1346.94</v>
      </c>
      <c r="N124" s="63">
        <f t="shared" si="66"/>
        <v>1794.5400000000002</v>
      </c>
      <c r="O124" s="63">
        <f t="shared" si="66"/>
        <v>1440.5400000000002</v>
      </c>
      <c r="P124" s="63">
        <f t="shared" si="66"/>
        <v>1838.5200000000002</v>
      </c>
      <c r="Q124" s="63">
        <f t="shared" si="66"/>
        <v>1484.5200000000002</v>
      </c>
      <c r="R124" s="63">
        <f t="shared" si="66"/>
        <v>1688.8300000000002</v>
      </c>
      <c r="S124" s="63">
        <f t="shared" si="66"/>
        <v>1334.8300000000002</v>
      </c>
      <c r="T124" s="63">
        <f t="shared" si="66"/>
        <v>1462.3600000000001</v>
      </c>
      <c r="U124" s="63">
        <f t="shared" si="66"/>
        <v>1108.3599999999999</v>
      </c>
      <c r="V124" s="63">
        <f t="shared" si="66"/>
        <v>1911.4499999999998</v>
      </c>
      <c r="W124" s="63">
        <f t="shared" si="66"/>
        <v>1639.85</v>
      </c>
      <c r="X124" s="63">
        <f t="shared" si="66"/>
        <v>1837.09</v>
      </c>
      <c r="Y124" s="63">
        <f t="shared" si="66"/>
        <v>1565.49</v>
      </c>
      <c r="Z124" s="63">
        <f t="shared" si="66"/>
        <v>1777.6999999999998</v>
      </c>
      <c r="AA124" s="63">
        <f t="shared" si="66"/>
        <v>1506.1</v>
      </c>
      <c r="AB124" s="63">
        <f t="shared" si="66"/>
        <v>1871.3</v>
      </c>
      <c r="AC124" s="63">
        <f t="shared" si="66"/>
        <v>1599.7</v>
      </c>
      <c r="AD124" s="63">
        <f t="shared" si="66"/>
        <v>1915.28</v>
      </c>
      <c r="AE124" s="63">
        <f t="shared" si="66"/>
        <v>1643.68</v>
      </c>
      <c r="AF124" s="63">
        <f t="shared" si="66"/>
        <v>1765.59</v>
      </c>
      <c r="AG124" s="63">
        <f t="shared" si="66"/>
        <v>1493.99</v>
      </c>
      <c r="AH124" s="63">
        <f t="shared" si="66"/>
        <v>1539.12</v>
      </c>
      <c r="AI124" s="63">
        <f t="shared" si="66"/>
        <v>1267.52</v>
      </c>
    </row>
    <row r="125" spans="1:35" s="62" customFormat="1" x14ac:dyDescent="0.25">
      <c r="A125" s="62" t="s">
        <v>99</v>
      </c>
      <c r="D125" s="63"/>
      <c r="E125" s="63"/>
      <c r="F125" s="63"/>
      <c r="G125" s="63"/>
      <c r="H125" s="63">
        <f>SUM(H$91,H$96*2)</f>
        <v>1716.52</v>
      </c>
      <c r="I125" s="63">
        <f t="shared" ref="I125:AI125" si="67">SUM(I$91,I$96*2)</f>
        <v>1362.52</v>
      </c>
      <c r="J125" s="63">
        <f t="shared" si="67"/>
        <v>1648.92</v>
      </c>
      <c r="K125" s="63">
        <f t="shared" si="67"/>
        <v>1294.9199999999998</v>
      </c>
      <c r="L125" s="63">
        <f t="shared" si="67"/>
        <v>1594.9299999999998</v>
      </c>
      <c r="M125" s="63">
        <f t="shared" si="67"/>
        <v>1240.9299999999998</v>
      </c>
      <c r="N125" s="63">
        <f t="shared" si="67"/>
        <v>1680.02</v>
      </c>
      <c r="O125" s="63">
        <f t="shared" si="67"/>
        <v>1326.02</v>
      </c>
      <c r="P125" s="63">
        <f t="shared" si="67"/>
        <v>1720</v>
      </c>
      <c r="Q125" s="63">
        <f t="shared" si="67"/>
        <v>1366</v>
      </c>
      <c r="R125" s="63">
        <f t="shared" si="67"/>
        <v>1583.92</v>
      </c>
      <c r="S125" s="63">
        <f t="shared" si="67"/>
        <v>1229.9199999999998</v>
      </c>
      <c r="T125" s="63">
        <f t="shared" si="67"/>
        <v>1462.3600000000001</v>
      </c>
      <c r="U125" s="63">
        <f t="shared" si="67"/>
        <v>1108.3599999999999</v>
      </c>
      <c r="V125" s="63">
        <f t="shared" si="67"/>
        <v>1793.2800000000002</v>
      </c>
      <c r="W125" s="63">
        <f t="shared" si="67"/>
        <v>1521.68</v>
      </c>
      <c r="X125" s="63">
        <f t="shared" si="67"/>
        <v>1725.6799999999998</v>
      </c>
      <c r="Y125" s="63">
        <f t="shared" si="67"/>
        <v>1454.08</v>
      </c>
      <c r="Z125" s="63">
        <f t="shared" si="67"/>
        <v>1671.69</v>
      </c>
      <c r="AA125" s="63">
        <f t="shared" si="67"/>
        <v>1400.09</v>
      </c>
      <c r="AB125" s="63">
        <f t="shared" si="67"/>
        <v>1756.7800000000002</v>
      </c>
      <c r="AC125" s="63">
        <f t="shared" si="67"/>
        <v>1485.18</v>
      </c>
      <c r="AD125" s="63">
        <f t="shared" si="67"/>
        <v>1796.7600000000002</v>
      </c>
      <c r="AE125" s="63">
        <f t="shared" si="67"/>
        <v>1525.16</v>
      </c>
      <c r="AF125" s="63">
        <f t="shared" si="67"/>
        <v>1660.6799999999998</v>
      </c>
      <c r="AG125" s="63">
        <f t="shared" si="67"/>
        <v>1389.08</v>
      </c>
      <c r="AH125" s="63">
        <f t="shared" si="67"/>
        <v>1539.12</v>
      </c>
      <c r="AI125" s="63">
        <f t="shared" si="67"/>
        <v>1267.52</v>
      </c>
    </row>
    <row r="126" spans="1:35" s="62" customFormat="1" x14ac:dyDescent="0.25">
      <c r="A126" s="62" t="s">
        <v>100</v>
      </c>
      <c r="D126" s="63">
        <f>SUM(D$95,D$96*2)</f>
        <v>802.26</v>
      </c>
      <c r="E126" s="63">
        <f t="shared" ref="E126:G126" si="68">SUM(E$95,E$96*2)</f>
        <v>271.26</v>
      </c>
      <c r="F126" s="63">
        <f t="shared" si="68"/>
        <v>917.40000000000009</v>
      </c>
      <c r="G126" s="63">
        <f t="shared" si="68"/>
        <v>510</v>
      </c>
      <c r="H126" s="63" t="s">
        <v>117</v>
      </c>
      <c r="I126" s="63" t="s">
        <v>117</v>
      </c>
      <c r="J126" s="63" t="s">
        <v>117</v>
      </c>
      <c r="K126" s="63" t="s">
        <v>117</v>
      </c>
      <c r="L126" s="63" t="s">
        <v>117</v>
      </c>
      <c r="M126" s="63" t="s">
        <v>117</v>
      </c>
      <c r="N126" s="63" t="s">
        <v>117</v>
      </c>
      <c r="O126" s="63" t="s">
        <v>117</v>
      </c>
      <c r="P126" s="63" t="s">
        <v>117</v>
      </c>
      <c r="Q126" s="63" t="s">
        <v>117</v>
      </c>
      <c r="R126" s="63" t="s">
        <v>117</v>
      </c>
      <c r="S126" s="63" t="s">
        <v>117</v>
      </c>
      <c r="T126" s="63" t="s">
        <v>117</v>
      </c>
      <c r="U126" s="63" t="s">
        <v>117</v>
      </c>
      <c r="V126" s="63" t="s">
        <v>117</v>
      </c>
      <c r="W126" s="63" t="s">
        <v>117</v>
      </c>
      <c r="X126" s="63" t="s">
        <v>117</v>
      </c>
      <c r="Y126" s="63" t="s">
        <v>117</v>
      </c>
      <c r="Z126" s="63" t="s">
        <v>117</v>
      </c>
      <c r="AA126" s="63" t="s">
        <v>117</v>
      </c>
      <c r="AB126" s="63" t="s">
        <v>117</v>
      </c>
      <c r="AC126" s="63" t="s">
        <v>117</v>
      </c>
      <c r="AD126" s="63" t="s">
        <v>117</v>
      </c>
      <c r="AE126" s="63" t="s">
        <v>117</v>
      </c>
      <c r="AF126" s="63" t="s">
        <v>117</v>
      </c>
      <c r="AG126" s="63" t="s">
        <v>117</v>
      </c>
      <c r="AH126" s="63" t="s">
        <v>117</v>
      </c>
      <c r="AI126" s="63" t="s">
        <v>117</v>
      </c>
    </row>
    <row r="127" spans="1:35" s="62" customFormat="1" x14ac:dyDescent="0.25">
      <c r="A127" s="62" t="s">
        <v>101</v>
      </c>
      <c r="D127" s="63"/>
      <c r="E127" s="63"/>
      <c r="F127" s="63"/>
      <c r="G127" s="63"/>
      <c r="H127" s="63">
        <f>SUM(H$91,H$93,H$96)</f>
        <v>2748.95</v>
      </c>
      <c r="I127" s="63">
        <f t="shared" ref="I127:AI127" si="69">SUM(I$91,I$93,I$96)</f>
        <v>2571.9499999999998</v>
      </c>
      <c r="J127" s="63">
        <f t="shared" si="69"/>
        <v>2606.9899999999998</v>
      </c>
      <c r="K127" s="63">
        <f t="shared" si="69"/>
        <v>2429.9899999999998</v>
      </c>
      <c r="L127" s="63">
        <f t="shared" si="69"/>
        <v>2493.6099999999997</v>
      </c>
      <c r="M127" s="63">
        <f t="shared" si="69"/>
        <v>2316.6099999999997</v>
      </c>
      <c r="N127" s="63">
        <f t="shared" si="69"/>
        <v>2672.3</v>
      </c>
      <c r="O127" s="63">
        <f t="shared" si="69"/>
        <v>2495.3000000000002</v>
      </c>
      <c r="P127" s="63">
        <f t="shared" si="69"/>
        <v>2756.26</v>
      </c>
      <c r="Q127" s="63">
        <f t="shared" si="69"/>
        <v>2579.2600000000002</v>
      </c>
      <c r="R127" s="63">
        <f t="shared" si="69"/>
        <v>2470.4899999999998</v>
      </c>
      <c r="S127" s="63">
        <f t="shared" si="69"/>
        <v>2293.4899999999998</v>
      </c>
      <c r="T127" s="63">
        <f t="shared" si="69"/>
        <v>2215.21</v>
      </c>
      <c r="U127" s="63">
        <f t="shared" si="69"/>
        <v>2038.21</v>
      </c>
      <c r="V127" s="63">
        <f t="shared" si="69"/>
        <v>2787.33</v>
      </c>
      <c r="W127" s="63">
        <f t="shared" si="69"/>
        <v>2651.5299999999997</v>
      </c>
      <c r="X127" s="63">
        <f t="shared" si="69"/>
        <v>2645.37</v>
      </c>
      <c r="Y127" s="63">
        <f t="shared" si="69"/>
        <v>2509.5699999999997</v>
      </c>
      <c r="Z127" s="63">
        <f t="shared" si="69"/>
        <v>2531.9899999999998</v>
      </c>
      <c r="AA127" s="63">
        <f t="shared" si="69"/>
        <v>2396.1899999999996</v>
      </c>
      <c r="AB127" s="63">
        <f t="shared" si="69"/>
        <v>2710.6800000000003</v>
      </c>
      <c r="AC127" s="63">
        <f t="shared" si="69"/>
        <v>2574.88</v>
      </c>
      <c r="AD127" s="63">
        <f t="shared" si="69"/>
        <v>2794.6400000000003</v>
      </c>
      <c r="AE127" s="63">
        <f t="shared" si="69"/>
        <v>2658.84</v>
      </c>
      <c r="AF127" s="63">
        <f t="shared" si="69"/>
        <v>2508.87</v>
      </c>
      <c r="AG127" s="63">
        <f t="shared" si="69"/>
        <v>2373.0699999999997</v>
      </c>
      <c r="AH127" s="63">
        <f t="shared" si="69"/>
        <v>2253.59</v>
      </c>
      <c r="AI127" s="63">
        <f t="shared" si="69"/>
        <v>2117.79</v>
      </c>
    </row>
    <row r="128" spans="1:35" s="62" customFormat="1" x14ac:dyDescent="0.25"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  <c r="AA128" s="63"/>
      <c r="AB128" s="63"/>
      <c r="AC128" s="63"/>
      <c r="AD128" s="63"/>
      <c r="AE128" s="63"/>
      <c r="AF128" s="63"/>
      <c r="AG128" s="63"/>
      <c r="AH128" s="63"/>
      <c r="AI128" s="63"/>
    </row>
    <row r="129" spans="1:35" x14ac:dyDescent="0.25"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1:35" ht="15.5" x14ac:dyDescent="0.35">
      <c r="A130" s="56" t="s">
        <v>133</v>
      </c>
      <c r="B130" s="57"/>
      <c r="C130" s="57"/>
      <c r="D130" s="107" t="s">
        <v>109</v>
      </c>
      <c r="E130" s="107"/>
      <c r="F130" s="107" t="s">
        <v>51</v>
      </c>
      <c r="G130" s="107"/>
      <c r="H130" s="58" t="s">
        <v>110</v>
      </c>
      <c r="I130" s="58"/>
      <c r="J130" s="58" t="s">
        <v>111</v>
      </c>
      <c r="K130" s="58"/>
      <c r="L130" s="58" t="s">
        <v>112</v>
      </c>
      <c r="M130" s="58"/>
      <c r="N130" s="58" t="s">
        <v>113</v>
      </c>
      <c r="O130" s="58"/>
      <c r="P130" s="58" t="s">
        <v>114</v>
      </c>
      <c r="Q130" s="58"/>
      <c r="R130" s="58" t="s">
        <v>115</v>
      </c>
      <c r="S130" s="58"/>
      <c r="T130" s="58" t="s">
        <v>116</v>
      </c>
      <c r="U130" s="58"/>
      <c r="V130" s="58" t="s">
        <v>102</v>
      </c>
      <c r="W130" s="58"/>
      <c r="X130" s="58" t="s">
        <v>103</v>
      </c>
      <c r="Y130" s="58"/>
      <c r="Z130" s="58" t="s">
        <v>104</v>
      </c>
      <c r="AA130" s="58"/>
      <c r="AB130" s="58" t="s">
        <v>105</v>
      </c>
      <c r="AC130" s="58"/>
      <c r="AD130" s="58" t="s">
        <v>22</v>
      </c>
      <c r="AE130" s="58"/>
      <c r="AF130" s="58" t="s">
        <v>23</v>
      </c>
      <c r="AG130" s="58"/>
      <c r="AH130" s="58" t="s">
        <v>24</v>
      </c>
      <c r="AI130" s="58"/>
    </row>
    <row r="131" spans="1:35" ht="13" x14ac:dyDescent="0.3">
      <c r="A131" s="57" t="s">
        <v>79</v>
      </c>
      <c r="B131" s="57"/>
      <c r="C131" s="57"/>
      <c r="D131" s="60" t="s">
        <v>52</v>
      </c>
      <c r="E131" s="60" t="s">
        <v>38</v>
      </c>
      <c r="F131" s="60" t="s">
        <v>52</v>
      </c>
      <c r="G131" s="60" t="s">
        <v>38</v>
      </c>
      <c r="H131" s="60" t="s">
        <v>52</v>
      </c>
      <c r="I131" s="60" t="s">
        <v>38</v>
      </c>
      <c r="J131" s="60" t="s">
        <v>52</v>
      </c>
      <c r="K131" s="60" t="s">
        <v>38</v>
      </c>
      <c r="L131" s="60" t="s">
        <v>52</v>
      </c>
      <c r="M131" s="60" t="s">
        <v>38</v>
      </c>
      <c r="N131" s="60" t="s">
        <v>52</v>
      </c>
      <c r="O131" s="60" t="s">
        <v>38</v>
      </c>
      <c r="P131" s="60" t="s">
        <v>52</v>
      </c>
      <c r="Q131" s="60" t="s">
        <v>38</v>
      </c>
      <c r="R131" s="60" t="s">
        <v>52</v>
      </c>
      <c r="S131" s="60" t="s">
        <v>38</v>
      </c>
      <c r="T131" s="60" t="s">
        <v>52</v>
      </c>
      <c r="U131" s="60" t="s">
        <v>38</v>
      </c>
      <c r="V131" s="60" t="s">
        <v>52</v>
      </c>
      <c r="W131" s="60" t="s">
        <v>38</v>
      </c>
      <c r="X131" s="60" t="s">
        <v>52</v>
      </c>
      <c r="Y131" s="60" t="s">
        <v>38</v>
      </c>
      <c r="Z131" s="60" t="s">
        <v>52</v>
      </c>
      <c r="AA131" s="60" t="s">
        <v>38</v>
      </c>
      <c r="AB131" s="60" t="s">
        <v>52</v>
      </c>
      <c r="AC131" s="60" t="s">
        <v>38</v>
      </c>
      <c r="AD131" s="60" t="s">
        <v>52</v>
      </c>
      <c r="AE131" s="60" t="s">
        <v>38</v>
      </c>
      <c r="AF131" s="60" t="s">
        <v>52</v>
      </c>
      <c r="AG131" s="60" t="s">
        <v>38</v>
      </c>
      <c r="AH131" s="60" t="s">
        <v>52</v>
      </c>
      <c r="AI131" s="60" t="s">
        <v>38</v>
      </c>
    </row>
    <row r="132" spans="1:35" ht="13" x14ac:dyDescent="0.3">
      <c r="A132" s="61" t="s">
        <v>81</v>
      </c>
      <c r="B132" s="61"/>
      <c r="C132" s="61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55"/>
      <c r="AC132" s="55"/>
      <c r="AD132" s="55"/>
      <c r="AE132" s="55"/>
      <c r="AF132" s="55"/>
      <c r="AG132" s="55"/>
      <c r="AH132" s="55"/>
      <c r="AI132" s="55"/>
    </row>
    <row r="133" spans="1:35" x14ac:dyDescent="0.25">
      <c r="A133" s="62" t="s">
        <v>88</v>
      </c>
      <c r="B133" s="62"/>
      <c r="C133" s="62"/>
      <c r="D133" s="63">
        <f>MIN(D$95*1.02,D$98)</f>
        <v>267.42</v>
      </c>
      <c r="E133" s="63">
        <f>MIN(E$95*1.02,E$98)</f>
        <v>90.42</v>
      </c>
      <c r="F133" s="63">
        <f>MIN(F$95*1.02,F$98)</f>
        <v>305.8</v>
      </c>
      <c r="G133" s="63">
        <f>MIN(G$95*1.02,G$98)</f>
        <v>170</v>
      </c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  <c r="AA133" s="63"/>
      <c r="AB133" s="63"/>
      <c r="AC133" s="63"/>
      <c r="AD133" s="63"/>
      <c r="AE133" s="63"/>
      <c r="AF133" s="63"/>
      <c r="AG133" s="63"/>
      <c r="AH133" s="63"/>
      <c r="AI133" s="63"/>
    </row>
    <row r="134" spans="1:35" x14ac:dyDescent="0.25">
      <c r="A134" s="64"/>
      <c r="B134" s="64"/>
      <c r="C134" s="64"/>
      <c r="D134" s="65"/>
      <c r="E134" s="65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  <c r="AA134" s="65"/>
      <c r="AB134" s="65"/>
      <c r="AC134" s="65"/>
      <c r="AD134" s="65"/>
      <c r="AE134" s="65"/>
      <c r="AF134" s="65"/>
      <c r="AG134" s="65"/>
      <c r="AH134" s="65"/>
      <c r="AI134" s="65"/>
    </row>
    <row r="135" spans="1:35" ht="13" x14ac:dyDescent="0.3">
      <c r="A135" s="61" t="s">
        <v>26</v>
      </c>
      <c r="B135" s="61"/>
      <c r="C135" s="61"/>
      <c r="D135" s="65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  <c r="AA135" s="65"/>
      <c r="AB135" s="65"/>
      <c r="AC135" s="65"/>
      <c r="AD135" s="65"/>
      <c r="AE135" s="65"/>
      <c r="AF135" s="65"/>
      <c r="AG135" s="65"/>
      <c r="AH135" s="65"/>
      <c r="AI135" s="65"/>
    </row>
    <row r="136" spans="1:35" x14ac:dyDescent="0.25">
      <c r="A136" s="62" t="s">
        <v>89</v>
      </c>
      <c r="B136" s="64"/>
      <c r="C136" s="64"/>
      <c r="D136" s="65"/>
      <c r="E136" s="65"/>
      <c r="F136" s="65"/>
      <c r="G136" s="65"/>
      <c r="H136" s="63">
        <f t="shared" ref="H136:AI136" si="70">SUM(H$92*1.02,MIN(H$95*1.02,H$98))</f>
        <v>1593.2670000000001</v>
      </c>
      <c r="I136" s="63">
        <f t="shared" si="70"/>
        <v>1416.2670000000001</v>
      </c>
      <c r="J136" s="63">
        <f t="shared" si="70"/>
        <v>1517.4198000000001</v>
      </c>
      <c r="K136" s="63">
        <f t="shared" si="70"/>
        <v>1340.4198000000001</v>
      </c>
      <c r="L136" s="63">
        <f t="shared" si="70"/>
        <v>1456.8420000000001</v>
      </c>
      <c r="M136" s="63">
        <f t="shared" si="70"/>
        <v>1279.8420000000001</v>
      </c>
      <c r="N136" s="63">
        <f t="shared" si="70"/>
        <v>1552.3140000000001</v>
      </c>
      <c r="O136" s="63">
        <f t="shared" si="70"/>
        <v>1375.3140000000001</v>
      </c>
      <c r="P136" s="63">
        <f t="shared" si="70"/>
        <v>1597.1736000000001</v>
      </c>
      <c r="Q136" s="63">
        <f t="shared" si="70"/>
        <v>1420.1736000000001</v>
      </c>
      <c r="R136" s="63">
        <f t="shared" si="70"/>
        <v>1444.4898000000001</v>
      </c>
      <c r="S136" s="63">
        <f t="shared" si="70"/>
        <v>1267.4898000000001</v>
      </c>
      <c r="T136" s="63">
        <f t="shared" si="70"/>
        <v>1213.4903999999999</v>
      </c>
      <c r="U136" s="63">
        <f t="shared" si="70"/>
        <v>1036.4903999999999</v>
      </c>
      <c r="V136" s="63">
        <f t="shared" si="70"/>
        <v>1631.6469999999999</v>
      </c>
      <c r="W136" s="63">
        <f t="shared" si="70"/>
        <v>1495.847</v>
      </c>
      <c r="X136" s="63">
        <f t="shared" si="70"/>
        <v>1555.7998</v>
      </c>
      <c r="Y136" s="63">
        <f t="shared" si="70"/>
        <v>1419.9998000000001</v>
      </c>
      <c r="Z136" s="63">
        <f t="shared" si="70"/>
        <v>1495.222</v>
      </c>
      <c r="AA136" s="63">
        <f t="shared" si="70"/>
        <v>1359.422</v>
      </c>
      <c r="AB136" s="63">
        <f t="shared" si="70"/>
        <v>1590.694</v>
      </c>
      <c r="AC136" s="63">
        <f t="shared" si="70"/>
        <v>1454.894</v>
      </c>
      <c r="AD136" s="63">
        <f t="shared" si="70"/>
        <v>1635.5536</v>
      </c>
      <c r="AE136" s="63">
        <f t="shared" si="70"/>
        <v>1499.7536</v>
      </c>
      <c r="AF136" s="63">
        <f t="shared" si="70"/>
        <v>1482.8697999999999</v>
      </c>
      <c r="AG136" s="63">
        <f t="shared" si="70"/>
        <v>1347.0698</v>
      </c>
      <c r="AH136" s="63">
        <f t="shared" si="70"/>
        <v>1251.8704</v>
      </c>
      <c r="AI136" s="63">
        <f t="shared" si="70"/>
        <v>1116.0704000000001</v>
      </c>
    </row>
    <row r="137" spans="1:35" x14ac:dyDescent="0.25">
      <c r="A137" s="62" t="s">
        <v>90</v>
      </c>
      <c r="B137" s="64"/>
      <c r="C137" s="64"/>
      <c r="D137" s="65"/>
      <c r="E137" s="65"/>
      <c r="F137" s="65"/>
      <c r="G137" s="65"/>
      <c r="H137" s="63">
        <f t="shared" ref="H137:AI137" si="71">SUM(H$91*1.02,MIN(H$96*1.02,H$98))</f>
        <v>1472.7336000000003</v>
      </c>
      <c r="I137" s="63">
        <f t="shared" si="71"/>
        <v>1295.7336000000003</v>
      </c>
      <c r="J137" s="63">
        <f t="shared" si="71"/>
        <v>1403.7816</v>
      </c>
      <c r="K137" s="63">
        <f t="shared" si="71"/>
        <v>1226.7816</v>
      </c>
      <c r="L137" s="63">
        <f t="shared" si="71"/>
        <v>1348.7118</v>
      </c>
      <c r="M137" s="63">
        <f t="shared" si="71"/>
        <v>1171.7118</v>
      </c>
      <c r="N137" s="63">
        <f t="shared" si="71"/>
        <v>1435.5036000000002</v>
      </c>
      <c r="O137" s="63">
        <f t="shared" si="71"/>
        <v>1258.5036000000002</v>
      </c>
      <c r="P137" s="63">
        <f t="shared" si="71"/>
        <v>1476.2832000000001</v>
      </c>
      <c r="Q137" s="63">
        <f t="shared" si="71"/>
        <v>1299.2832000000001</v>
      </c>
      <c r="R137" s="63">
        <f t="shared" si="71"/>
        <v>1337.4816000000001</v>
      </c>
      <c r="S137" s="63">
        <f t="shared" si="71"/>
        <v>1160.4816000000001</v>
      </c>
      <c r="T137" s="63">
        <f t="shared" si="71"/>
        <v>1213.4903999999999</v>
      </c>
      <c r="U137" s="63">
        <f t="shared" si="71"/>
        <v>1036.4903999999999</v>
      </c>
      <c r="V137" s="63">
        <f t="shared" si="71"/>
        <v>1511.1136000000001</v>
      </c>
      <c r="W137" s="63">
        <f t="shared" si="71"/>
        <v>1375.3136000000002</v>
      </c>
      <c r="X137" s="63">
        <f t="shared" si="71"/>
        <v>1442.1615999999999</v>
      </c>
      <c r="Y137" s="63">
        <f t="shared" si="71"/>
        <v>1306.3616</v>
      </c>
      <c r="Z137" s="63">
        <f t="shared" si="71"/>
        <v>1387.0917999999999</v>
      </c>
      <c r="AA137" s="63">
        <f t="shared" si="71"/>
        <v>1251.2918</v>
      </c>
      <c r="AB137" s="63">
        <f t="shared" si="71"/>
        <v>1473.8836000000001</v>
      </c>
      <c r="AC137" s="63">
        <f t="shared" si="71"/>
        <v>1338.0836000000002</v>
      </c>
      <c r="AD137" s="63">
        <f t="shared" si="71"/>
        <v>1514.6632</v>
      </c>
      <c r="AE137" s="63">
        <f t="shared" si="71"/>
        <v>1378.8632</v>
      </c>
      <c r="AF137" s="63">
        <f t="shared" si="71"/>
        <v>1375.8616</v>
      </c>
      <c r="AG137" s="63">
        <f t="shared" si="71"/>
        <v>1240.0616</v>
      </c>
      <c r="AH137" s="63">
        <f t="shared" si="71"/>
        <v>1251.8704</v>
      </c>
      <c r="AI137" s="63">
        <f t="shared" si="71"/>
        <v>1116.0704000000001</v>
      </c>
    </row>
    <row r="138" spans="1:35" x14ac:dyDescent="0.25">
      <c r="A138" s="62" t="s">
        <v>91</v>
      </c>
      <c r="B138" s="64"/>
      <c r="C138" s="64"/>
      <c r="D138" s="63">
        <f>MIN(SUM(D$95:D$96)*1.02,D$98*2)</f>
        <v>534.84</v>
      </c>
      <c r="E138" s="63">
        <f>MIN(SUM(E$95:E$96)*1.02,E$98*2)</f>
        <v>180.84</v>
      </c>
      <c r="F138" s="63">
        <f>MIN(SUM(F$95:F$96)*1.02,F$98*2)</f>
        <v>611.6</v>
      </c>
      <c r="G138" s="63">
        <f>MIN(SUM(G$95:G$96)*1.02,G$98*2)</f>
        <v>340</v>
      </c>
      <c r="H138" s="63" t="s">
        <v>117</v>
      </c>
      <c r="I138" s="63" t="s">
        <v>117</v>
      </c>
      <c r="J138" s="63" t="s">
        <v>117</v>
      </c>
      <c r="K138" s="63" t="s">
        <v>117</v>
      </c>
      <c r="L138" s="63" t="s">
        <v>117</v>
      </c>
      <c r="M138" s="63" t="s">
        <v>117</v>
      </c>
      <c r="N138" s="63" t="s">
        <v>117</v>
      </c>
      <c r="O138" s="63" t="s">
        <v>117</v>
      </c>
      <c r="P138" s="63" t="s">
        <v>117</v>
      </c>
      <c r="Q138" s="63" t="s">
        <v>117</v>
      </c>
      <c r="R138" s="63" t="s">
        <v>117</v>
      </c>
      <c r="S138" s="63" t="s">
        <v>117</v>
      </c>
      <c r="T138" s="63" t="s">
        <v>117</v>
      </c>
      <c r="U138" s="63" t="s">
        <v>117</v>
      </c>
      <c r="V138" s="63" t="s">
        <v>117</v>
      </c>
      <c r="W138" s="63" t="s">
        <v>117</v>
      </c>
      <c r="X138" s="63" t="s">
        <v>117</v>
      </c>
      <c r="Y138" s="63" t="s">
        <v>117</v>
      </c>
      <c r="Z138" s="63" t="s">
        <v>117</v>
      </c>
      <c r="AA138" s="63" t="s">
        <v>117</v>
      </c>
      <c r="AB138" s="63" t="s">
        <v>117</v>
      </c>
      <c r="AC138" s="63" t="s">
        <v>117</v>
      </c>
      <c r="AD138" s="63" t="s">
        <v>117</v>
      </c>
      <c r="AE138" s="63" t="s">
        <v>117</v>
      </c>
      <c r="AF138" s="63" t="s">
        <v>117</v>
      </c>
      <c r="AG138" s="63" t="s">
        <v>117</v>
      </c>
      <c r="AH138" s="63" t="s">
        <v>117</v>
      </c>
      <c r="AI138" s="63" t="s">
        <v>117</v>
      </c>
    </row>
    <row r="139" spans="1:35" x14ac:dyDescent="0.25">
      <c r="A139" s="64"/>
      <c r="B139" s="64"/>
      <c r="C139" s="64"/>
      <c r="D139" s="63"/>
      <c r="E139" s="63"/>
      <c r="F139" s="63"/>
      <c r="G139" s="63"/>
      <c r="H139" s="63" t="s">
        <v>117</v>
      </c>
      <c r="I139" s="63" t="s">
        <v>117</v>
      </c>
      <c r="J139" s="63" t="s">
        <v>117</v>
      </c>
      <c r="K139" s="63" t="s">
        <v>117</v>
      </c>
      <c r="L139" s="63" t="s">
        <v>117</v>
      </c>
      <c r="M139" s="63" t="s">
        <v>117</v>
      </c>
      <c r="N139" s="63" t="s">
        <v>117</v>
      </c>
      <c r="O139" s="63" t="s">
        <v>117</v>
      </c>
      <c r="P139" s="63" t="s">
        <v>117</v>
      </c>
      <c r="Q139" s="63" t="s">
        <v>117</v>
      </c>
      <c r="R139" s="63" t="s">
        <v>117</v>
      </c>
      <c r="S139" s="63" t="s">
        <v>117</v>
      </c>
      <c r="T139" s="63" t="s">
        <v>117</v>
      </c>
      <c r="U139" s="63" t="s">
        <v>117</v>
      </c>
      <c r="V139" s="63" t="s">
        <v>117</v>
      </c>
      <c r="W139" s="63" t="s">
        <v>117</v>
      </c>
      <c r="X139" s="63" t="s">
        <v>117</v>
      </c>
      <c r="Y139" s="63" t="s">
        <v>117</v>
      </c>
      <c r="Z139" s="63" t="s">
        <v>117</v>
      </c>
      <c r="AA139" s="63" t="s">
        <v>117</v>
      </c>
      <c r="AB139" s="63" t="s">
        <v>117</v>
      </c>
      <c r="AC139" s="63" t="s">
        <v>117</v>
      </c>
      <c r="AD139" s="63" t="s">
        <v>117</v>
      </c>
      <c r="AE139" s="63" t="s">
        <v>117</v>
      </c>
      <c r="AF139" s="63" t="s">
        <v>117</v>
      </c>
      <c r="AG139" s="63" t="s">
        <v>117</v>
      </c>
      <c r="AH139" s="63" t="s">
        <v>117</v>
      </c>
      <c r="AI139" s="63" t="s">
        <v>117</v>
      </c>
    </row>
    <row r="140" spans="1:35" ht="13" x14ac:dyDescent="0.3">
      <c r="A140" s="61" t="s">
        <v>83</v>
      </c>
      <c r="B140" s="61"/>
      <c r="C140" s="61"/>
      <c r="D140" s="63"/>
      <c r="E140" s="63"/>
      <c r="F140" s="63"/>
      <c r="G140" s="63"/>
      <c r="H140" s="63" t="s">
        <v>117</v>
      </c>
      <c r="I140" s="63" t="s">
        <v>117</v>
      </c>
      <c r="J140" s="63" t="s">
        <v>117</v>
      </c>
      <c r="K140" s="63" t="s">
        <v>117</v>
      </c>
      <c r="L140" s="63" t="s">
        <v>117</v>
      </c>
      <c r="M140" s="63" t="s">
        <v>117</v>
      </c>
      <c r="N140" s="63" t="s">
        <v>117</v>
      </c>
      <c r="O140" s="63" t="s">
        <v>117</v>
      </c>
      <c r="P140" s="63" t="s">
        <v>117</v>
      </c>
      <c r="Q140" s="63" t="s">
        <v>117</v>
      </c>
      <c r="R140" s="63" t="s">
        <v>117</v>
      </c>
      <c r="S140" s="63" t="s">
        <v>117</v>
      </c>
      <c r="T140" s="63" t="s">
        <v>117</v>
      </c>
      <c r="U140" s="63" t="s">
        <v>117</v>
      </c>
      <c r="V140" s="63" t="s">
        <v>117</v>
      </c>
      <c r="W140" s="63" t="s">
        <v>117</v>
      </c>
      <c r="X140" s="63" t="s">
        <v>117</v>
      </c>
      <c r="Y140" s="63" t="s">
        <v>117</v>
      </c>
      <c r="Z140" s="63" t="s">
        <v>117</v>
      </c>
      <c r="AA140" s="63" t="s">
        <v>117</v>
      </c>
      <c r="AB140" s="63" t="s">
        <v>117</v>
      </c>
      <c r="AC140" s="63" t="s">
        <v>117</v>
      </c>
      <c r="AD140" s="63" t="s">
        <v>117</v>
      </c>
      <c r="AE140" s="63" t="s">
        <v>117</v>
      </c>
      <c r="AF140" s="63" t="s">
        <v>117</v>
      </c>
      <c r="AG140" s="63" t="s">
        <v>117</v>
      </c>
      <c r="AH140" s="63" t="s">
        <v>117</v>
      </c>
      <c r="AI140" s="63" t="s">
        <v>117</v>
      </c>
    </row>
    <row r="141" spans="1:35" x14ac:dyDescent="0.25">
      <c r="A141" s="62" t="s">
        <v>92</v>
      </c>
      <c r="B141" s="64"/>
      <c r="C141" s="64"/>
      <c r="D141" s="63"/>
      <c r="E141" s="63"/>
      <c r="F141" s="63"/>
      <c r="G141" s="63"/>
      <c r="H141" s="63">
        <f t="shared" ref="H141:AI141" si="72">SUM(H$94*1.02,MIN(H$95*1.02,H$98))</f>
        <v>1111.1435999999999</v>
      </c>
      <c r="I141" s="63">
        <f t="shared" si="72"/>
        <v>934.14359999999988</v>
      </c>
      <c r="J141" s="63">
        <f t="shared" si="72"/>
        <v>1062.8772000000001</v>
      </c>
      <c r="K141" s="63">
        <f t="shared" si="72"/>
        <v>885.87720000000002</v>
      </c>
      <c r="L141" s="63">
        <f t="shared" si="72"/>
        <v>1024.3211999999999</v>
      </c>
      <c r="M141" s="63">
        <f t="shared" si="72"/>
        <v>847.32119999999986</v>
      </c>
      <c r="N141" s="63">
        <f t="shared" si="72"/>
        <v>1085.0826</v>
      </c>
      <c r="O141" s="63">
        <f t="shared" si="72"/>
        <v>908.08259999999996</v>
      </c>
      <c r="P141" s="63">
        <f t="shared" si="72"/>
        <v>1113.6222</v>
      </c>
      <c r="Q141" s="63">
        <f t="shared" si="72"/>
        <v>936.62220000000002</v>
      </c>
      <c r="R141" s="63">
        <f t="shared" si="72"/>
        <v>1016.4672</v>
      </c>
      <c r="S141" s="63">
        <f t="shared" si="72"/>
        <v>839.46719999999993</v>
      </c>
      <c r="T141" s="63">
        <f t="shared" si="72"/>
        <v>929.66519999999991</v>
      </c>
      <c r="U141" s="63">
        <f t="shared" si="72"/>
        <v>752.66519999999991</v>
      </c>
      <c r="V141" s="63">
        <f t="shared" si="72"/>
        <v>1149.5236</v>
      </c>
      <c r="W141" s="63">
        <f t="shared" si="72"/>
        <v>1013.7235999999999</v>
      </c>
      <c r="X141" s="63">
        <f t="shared" si="72"/>
        <v>1101.2572</v>
      </c>
      <c r="Y141" s="63">
        <f t="shared" si="72"/>
        <v>965.45720000000006</v>
      </c>
      <c r="Z141" s="63">
        <f t="shared" si="72"/>
        <v>1062.7012</v>
      </c>
      <c r="AA141" s="63">
        <f t="shared" si="72"/>
        <v>926.9011999999999</v>
      </c>
      <c r="AB141" s="63">
        <f t="shared" si="72"/>
        <v>1123.4626000000001</v>
      </c>
      <c r="AC141" s="63">
        <f t="shared" si="72"/>
        <v>987.6626</v>
      </c>
      <c r="AD141" s="63">
        <f t="shared" si="72"/>
        <v>1152.0022000000001</v>
      </c>
      <c r="AE141" s="63">
        <f t="shared" si="72"/>
        <v>1016.2022000000001</v>
      </c>
      <c r="AF141" s="63">
        <f t="shared" si="72"/>
        <v>1054.8471999999999</v>
      </c>
      <c r="AG141" s="63">
        <f t="shared" si="72"/>
        <v>919.04719999999998</v>
      </c>
      <c r="AH141" s="63">
        <f t="shared" si="72"/>
        <v>968.04520000000002</v>
      </c>
      <c r="AI141" s="63">
        <f t="shared" si="72"/>
        <v>832.24519999999995</v>
      </c>
    </row>
    <row r="142" spans="1:35" x14ac:dyDescent="0.25">
      <c r="A142" s="64"/>
      <c r="B142" s="64"/>
      <c r="C142" s="64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  <c r="AA142" s="63"/>
      <c r="AB142" s="63"/>
      <c r="AC142" s="63"/>
      <c r="AD142" s="63"/>
      <c r="AE142" s="63"/>
      <c r="AF142" s="63"/>
      <c r="AG142" s="63"/>
      <c r="AH142" s="63"/>
      <c r="AI142" s="63"/>
    </row>
    <row r="143" spans="1:35" ht="13" x14ac:dyDescent="0.3">
      <c r="A143" s="61" t="s">
        <v>82</v>
      </c>
      <c r="B143" s="61"/>
      <c r="C143" s="61"/>
      <c r="D143" s="63"/>
      <c r="E143" s="63"/>
      <c r="F143" s="63"/>
      <c r="G143" s="63"/>
      <c r="H143" s="63" t="s">
        <v>117</v>
      </c>
      <c r="I143" s="63" t="s">
        <v>117</v>
      </c>
      <c r="J143" s="63" t="s">
        <v>117</v>
      </c>
      <c r="K143" s="63" t="s">
        <v>117</v>
      </c>
      <c r="L143" s="63" t="s">
        <v>117</v>
      </c>
      <c r="M143" s="63" t="s">
        <v>117</v>
      </c>
      <c r="N143" s="63" t="s">
        <v>117</v>
      </c>
      <c r="O143" s="63" t="s">
        <v>117</v>
      </c>
      <c r="P143" s="63" t="s">
        <v>117</v>
      </c>
      <c r="Q143" s="63" t="s">
        <v>117</v>
      </c>
      <c r="R143" s="63" t="s">
        <v>117</v>
      </c>
      <c r="S143" s="63" t="s">
        <v>117</v>
      </c>
      <c r="T143" s="63" t="s">
        <v>117</v>
      </c>
      <c r="U143" s="63" t="s">
        <v>117</v>
      </c>
      <c r="V143" s="63" t="s">
        <v>117</v>
      </c>
      <c r="W143" s="63" t="s">
        <v>117</v>
      </c>
      <c r="X143" s="63" t="s">
        <v>117</v>
      </c>
      <c r="Y143" s="63" t="s">
        <v>117</v>
      </c>
      <c r="Z143" s="63" t="s">
        <v>117</v>
      </c>
      <c r="AA143" s="63" t="s">
        <v>117</v>
      </c>
      <c r="AB143" s="63" t="s">
        <v>117</v>
      </c>
      <c r="AC143" s="63" t="s">
        <v>117</v>
      </c>
      <c r="AD143" s="63" t="s">
        <v>117</v>
      </c>
      <c r="AE143" s="63" t="s">
        <v>117</v>
      </c>
      <c r="AF143" s="63" t="s">
        <v>117</v>
      </c>
      <c r="AG143" s="63" t="s">
        <v>117</v>
      </c>
      <c r="AH143" s="63" t="s">
        <v>117</v>
      </c>
      <c r="AI143" s="63" t="s">
        <v>117</v>
      </c>
    </row>
    <row r="144" spans="1:35" x14ac:dyDescent="0.25">
      <c r="A144" s="62" t="s">
        <v>93</v>
      </c>
      <c r="B144" s="64"/>
      <c r="C144" s="64"/>
      <c r="D144" s="63"/>
      <c r="E144" s="63"/>
      <c r="F144" s="63"/>
      <c r="G144" s="63"/>
      <c r="H144" s="63">
        <f t="shared" ref="H144:AI144" si="73">SUM(H$91*1.02,MIN(H$96*1.02,H$98))</f>
        <v>1472.7336000000003</v>
      </c>
      <c r="I144" s="63">
        <f t="shared" si="73"/>
        <v>1295.7336000000003</v>
      </c>
      <c r="J144" s="63">
        <f t="shared" si="73"/>
        <v>1403.7816</v>
      </c>
      <c r="K144" s="63">
        <f t="shared" si="73"/>
        <v>1226.7816</v>
      </c>
      <c r="L144" s="63">
        <f t="shared" si="73"/>
        <v>1348.7118</v>
      </c>
      <c r="M144" s="63">
        <f t="shared" si="73"/>
        <v>1171.7118</v>
      </c>
      <c r="N144" s="63">
        <f t="shared" si="73"/>
        <v>1435.5036000000002</v>
      </c>
      <c r="O144" s="63">
        <f t="shared" si="73"/>
        <v>1258.5036000000002</v>
      </c>
      <c r="P144" s="63">
        <f t="shared" si="73"/>
        <v>1476.2832000000001</v>
      </c>
      <c r="Q144" s="63">
        <f t="shared" si="73"/>
        <v>1299.2832000000001</v>
      </c>
      <c r="R144" s="63">
        <f t="shared" si="73"/>
        <v>1337.4816000000001</v>
      </c>
      <c r="S144" s="63">
        <f t="shared" si="73"/>
        <v>1160.4816000000001</v>
      </c>
      <c r="T144" s="63">
        <f t="shared" si="73"/>
        <v>1213.4903999999999</v>
      </c>
      <c r="U144" s="63">
        <f t="shared" si="73"/>
        <v>1036.4903999999999</v>
      </c>
      <c r="V144" s="63">
        <f t="shared" si="73"/>
        <v>1511.1136000000001</v>
      </c>
      <c r="W144" s="63">
        <f t="shared" si="73"/>
        <v>1375.3136000000002</v>
      </c>
      <c r="X144" s="63">
        <f t="shared" si="73"/>
        <v>1442.1615999999999</v>
      </c>
      <c r="Y144" s="63">
        <f t="shared" si="73"/>
        <v>1306.3616</v>
      </c>
      <c r="Z144" s="63">
        <f t="shared" si="73"/>
        <v>1387.0917999999999</v>
      </c>
      <c r="AA144" s="63">
        <f t="shared" si="73"/>
        <v>1251.2918</v>
      </c>
      <c r="AB144" s="63">
        <f t="shared" si="73"/>
        <v>1473.8836000000001</v>
      </c>
      <c r="AC144" s="63">
        <f t="shared" si="73"/>
        <v>1338.0836000000002</v>
      </c>
      <c r="AD144" s="63">
        <f t="shared" si="73"/>
        <v>1514.6632</v>
      </c>
      <c r="AE144" s="63">
        <f t="shared" si="73"/>
        <v>1378.8632</v>
      </c>
      <c r="AF144" s="63">
        <f t="shared" si="73"/>
        <v>1375.8616</v>
      </c>
      <c r="AG144" s="63">
        <f t="shared" si="73"/>
        <v>1240.0616</v>
      </c>
      <c r="AH144" s="63">
        <f t="shared" si="73"/>
        <v>1251.8704</v>
      </c>
      <c r="AI144" s="63">
        <f t="shared" si="73"/>
        <v>1116.0704000000001</v>
      </c>
    </row>
    <row r="145" spans="1:35" x14ac:dyDescent="0.25">
      <c r="A145" s="62" t="s">
        <v>94</v>
      </c>
      <c r="B145" s="64"/>
      <c r="C145" s="64"/>
      <c r="D145" s="63">
        <f>D138</f>
        <v>534.84</v>
      </c>
      <c r="E145" s="63">
        <f t="shared" ref="E145:G145" si="74">E138</f>
        <v>180.84</v>
      </c>
      <c r="F145" s="63">
        <f t="shared" si="74"/>
        <v>611.6</v>
      </c>
      <c r="G145" s="63">
        <f t="shared" si="74"/>
        <v>340</v>
      </c>
      <c r="H145" s="63" t="s">
        <v>117</v>
      </c>
      <c r="I145" s="63" t="s">
        <v>117</v>
      </c>
      <c r="J145" s="63" t="s">
        <v>117</v>
      </c>
      <c r="K145" s="63" t="s">
        <v>117</v>
      </c>
      <c r="L145" s="63" t="s">
        <v>117</v>
      </c>
      <c r="M145" s="63" t="s">
        <v>117</v>
      </c>
      <c r="N145" s="63" t="s">
        <v>117</v>
      </c>
      <c r="O145" s="63" t="s">
        <v>117</v>
      </c>
      <c r="P145" s="63" t="s">
        <v>117</v>
      </c>
      <c r="Q145" s="63" t="s">
        <v>117</v>
      </c>
      <c r="R145" s="63" t="s">
        <v>117</v>
      </c>
      <c r="S145" s="63" t="s">
        <v>117</v>
      </c>
      <c r="T145" s="63" t="s">
        <v>117</v>
      </c>
      <c r="U145" s="63" t="s">
        <v>117</v>
      </c>
      <c r="V145" s="63" t="s">
        <v>117</v>
      </c>
      <c r="W145" s="63" t="s">
        <v>117</v>
      </c>
      <c r="X145" s="63" t="s">
        <v>117</v>
      </c>
      <c r="Y145" s="63" t="s">
        <v>117</v>
      </c>
      <c r="Z145" s="63" t="s">
        <v>117</v>
      </c>
      <c r="AA145" s="63" t="s">
        <v>117</v>
      </c>
      <c r="AB145" s="63" t="s">
        <v>117</v>
      </c>
      <c r="AC145" s="63" t="s">
        <v>117</v>
      </c>
      <c r="AD145" s="63" t="s">
        <v>117</v>
      </c>
      <c r="AE145" s="63" t="s">
        <v>117</v>
      </c>
      <c r="AF145" s="63" t="s">
        <v>117</v>
      </c>
      <c r="AG145" s="63" t="s">
        <v>117</v>
      </c>
      <c r="AH145" s="63" t="s">
        <v>117</v>
      </c>
      <c r="AI145" s="63" t="s">
        <v>117</v>
      </c>
    </row>
    <row r="146" spans="1:35" x14ac:dyDescent="0.25">
      <c r="A146" s="64"/>
      <c r="B146" s="64"/>
      <c r="C146" s="64"/>
      <c r="D146" s="63"/>
      <c r="E146" s="63"/>
      <c r="F146" s="63"/>
      <c r="G146" s="63"/>
      <c r="H146" s="63" t="s">
        <v>117</v>
      </c>
      <c r="I146" s="63" t="s">
        <v>117</v>
      </c>
      <c r="J146" s="63" t="s">
        <v>117</v>
      </c>
      <c r="K146" s="63" t="s">
        <v>117</v>
      </c>
      <c r="L146" s="63" t="s">
        <v>117</v>
      </c>
      <c r="M146" s="63" t="s">
        <v>117</v>
      </c>
      <c r="N146" s="63" t="s">
        <v>117</v>
      </c>
      <c r="O146" s="63" t="s">
        <v>117</v>
      </c>
      <c r="P146" s="63" t="s">
        <v>117</v>
      </c>
      <c r="Q146" s="63" t="s">
        <v>117</v>
      </c>
      <c r="R146" s="63" t="s">
        <v>117</v>
      </c>
      <c r="S146" s="63" t="s">
        <v>117</v>
      </c>
      <c r="T146" s="63" t="s">
        <v>117</v>
      </c>
      <c r="U146" s="63" t="s">
        <v>117</v>
      </c>
      <c r="V146" s="63" t="s">
        <v>117</v>
      </c>
      <c r="W146" s="63" t="s">
        <v>117</v>
      </c>
      <c r="X146" s="63" t="s">
        <v>117</v>
      </c>
      <c r="Y146" s="63" t="s">
        <v>117</v>
      </c>
      <c r="Z146" s="63" t="s">
        <v>117</v>
      </c>
      <c r="AA146" s="63" t="s">
        <v>117</v>
      </c>
      <c r="AB146" s="63" t="s">
        <v>117</v>
      </c>
      <c r="AC146" s="63" t="s">
        <v>117</v>
      </c>
      <c r="AD146" s="63" t="s">
        <v>117</v>
      </c>
      <c r="AE146" s="63" t="s">
        <v>117</v>
      </c>
      <c r="AF146" s="63" t="s">
        <v>117</v>
      </c>
      <c r="AG146" s="63" t="s">
        <v>117</v>
      </c>
      <c r="AH146" s="63" t="s">
        <v>117</v>
      </c>
      <c r="AI146" s="63" t="s">
        <v>117</v>
      </c>
    </row>
    <row r="147" spans="1:35" ht="13" x14ac:dyDescent="0.3">
      <c r="A147" s="61" t="s">
        <v>85</v>
      </c>
      <c r="B147" s="61"/>
      <c r="C147" s="61"/>
      <c r="D147" s="63"/>
      <c r="E147" s="63"/>
      <c r="F147" s="63"/>
      <c r="G147" s="63"/>
      <c r="H147" s="63" t="s">
        <v>117</v>
      </c>
      <c r="I147" s="63" t="s">
        <v>117</v>
      </c>
      <c r="J147" s="63" t="s">
        <v>117</v>
      </c>
      <c r="K147" s="63" t="s">
        <v>117</v>
      </c>
      <c r="L147" s="63" t="s">
        <v>117</v>
      </c>
      <c r="M147" s="63" t="s">
        <v>117</v>
      </c>
      <c r="N147" s="63" t="s">
        <v>117</v>
      </c>
      <c r="O147" s="63" t="s">
        <v>117</v>
      </c>
      <c r="P147" s="63" t="s">
        <v>117</v>
      </c>
      <c r="Q147" s="63" t="s">
        <v>117</v>
      </c>
      <c r="R147" s="63" t="s">
        <v>117</v>
      </c>
      <c r="S147" s="63" t="s">
        <v>117</v>
      </c>
      <c r="T147" s="63" t="s">
        <v>117</v>
      </c>
      <c r="U147" s="63" t="s">
        <v>117</v>
      </c>
      <c r="V147" s="63" t="s">
        <v>117</v>
      </c>
      <c r="W147" s="63" t="s">
        <v>117</v>
      </c>
      <c r="X147" s="63" t="s">
        <v>117</v>
      </c>
      <c r="Y147" s="63" t="s">
        <v>117</v>
      </c>
      <c r="Z147" s="63" t="s">
        <v>117</v>
      </c>
      <c r="AA147" s="63" t="s">
        <v>117</v>
      </c>
      <c r="AB147" s="63" t="s">
        <v>117</v>
      </c>
      <c r="AC147" s="63" t="s">
        <v>117</v>
      </c>
      <c r="AD147" s="63" t="s">
        <v>117</v>
      </c>
      <c r="AE147" s="63" t="s">
        <v>117</v>
      </c>
      <c r="AF147" s="63" t="s">
        <v>117</v>
      </c>
      <c r="AG147" s="63" t="s">
        <v>117</v>
      </c>
      <c r="AH147" s="63" t="s">
        <v>117</v>
      </c>
      <c r="AI147" s="63" t="s">
        <v>117</v>
      </c>
    </row>
    <row r="148" spans="1:35" x14ac:dyDescent="0.25">
      <c r="A148" s="62" t="s">
        <v>95</v>
      </c>
      <c r="B148" s="64"/>
      <c r="C148" s="64"/>
      <c r="D148" s="63"/>
      <c r="E148" s="63"/>
      <c r="F148" s="63"/>
      <c r="G148" s="63"/>
      <c r="H148" s="63">
        <f t="shared" ref="H148:AI148" si="75">SUM(SUM(H$92,H$94)*1.02,MIN(H$95*1.02,H$98))</f>
        <v>2436.9905999999996</v>
      </c>
      <c r="I148" s="63">
        <f t="shared" si="75"/>
        <v>2259.9905999999996</v>
      </c>
      <c r="J148" s="63">
        <f t="shared" si="75"/>
        <v>2312.877</v>
      </c>
      <c r="K148" s="63">
        <f t="shared" si="75"/>
        <v>2135.877</v>
      </c>
      <c r="L148" s="63">
        <f t="shared" si="75"/>
        <v>2213.7431999999999</v>
      </c>
      <c r="M148" s="63">
        <f t="shared" si="75"/>
        <v>2036.7431999999999</v>
      </c>
      <c r="N148" s="63">
        <f t="shared" si="75"/>
        <v>2369.9766</v>
      </c>
      <c r="O148" s="63">
        <f t="shared" si="75"/>
        <v>2192.9766</v>
      </c>
      <c r="P148" s="63">
        <f t="shared" si="75"/>
        <v>2443.3758000000003</v>
      </c>
      <c r="Q148" s="63">
        <f t="shared" si="75"/>
        <v>2266.3758000000003</v>
      </c>
      <c r="R148" s="63">
        <f t="shared" si="75"/>
        <v>2193.5369999999998</v>
      </c>
      <c r="S148" s="63">
        <f t="shared" si="75"/>
        <v>2016.537</v>
      </c>
      <c r="T148" s="63">
        <f t="shared" si="75"/>
        <v>1875.7356</v>
      </c>
      <c r="U148" s="63">
        <f t="shared" si="75"/>
        <v>1698.7356</v>
      </c>
      <c r="V148" s="63">
        <f t="shared" si="75"/>
        <v>2475.3705999999997</v>
      </c>
      <c r="W148" s="63">
        <f t="shared" si="75"/>
        <v>2339.5705999999996</v>
      </c>
      <c r="X148" s="63">
        <f t="shared" si="75"/>
        <v>2351.2570000000001</v>
      </c>
      <c r="Y148" s="63">
        <f t="shared" si="75"/>
        <v>2215.4569999999999</v>
      </c>
      <c r="Z148" s="63">
        <f t="shared" si="75"/>
        <v>2252.1232</v>
      </c>
      <c r="AA148" s="63">
        <f t="shared" si="75"/>
        <v>2116.3231999999998</v>
      </c>
      <c r="AB148" s="63">
        <f t="shared" si="75"/>
        <v>2408.3566000000001</v>
      </c>
      <c r="AC148" s="63">
        <f t="shared" si="75"/>
        <v>2272.5565999999999</v>
      </c>
      <c r="AD148" s="63">
        <f t="shared" si="75"/>
        <v>2481.7558000000004</v>
      </c>
      <c r="AE148" s="63">
        <f t="shared" si="75"/>
        <v>2345.9558000000002</v>
      </c>
      <c r="AF148" s="63">
        <f t="shared" si="75"/>
        <v>2231.9169999999999</v>
      </c>
      <c r="AG148" s="63">
        <f t="shared" si="75"/>
        <v>2096.1170000000002</v>
      </c>
      <c r="AH148" s="63">
        <f t="shared" si="75"/>
        <v>1914.1155999999999</v>
      </c>
      <c r="AI148" s="63">
        <f t="shared" si="75"/>
        <v>1778.3155999999999</v>
      </c>
    </row>
    <row r="149" spans="1:35" x14ac:dyDescent="0.25">
      <c r="A149" s="62" t="s">
        <v>96</v>
      </c>
      <c r="B149" s="64"/>
      <c r="C149" s="64"/>
      <c r="D149" s="63"/>
      <c r="E149" s="63"/>
      <c r="F149" s="63"/>
      <c r="G149" s="63"/>
      <c r="H149" s="63">
        <f t="shared" ref="H149:AI149" si="76">SUM(SUM(H$91,H$94)*1.02,MIN(H$96*1.02,H$98))</f>
        <v>2316.4572000000003</v>
      </c>
      <c r="I149" s="63">
        <f t="shared" si="76"/>
        <v>2139.4572000000003</v>
      </c>
      <c r="J149" s="63">
        <f t="shared" si="76"/>
        <v>2199.2388000000001</v>
      </c>
      <c r="K149" s="63">
        <f t="shared" si="76"/>
        <v>2022.2388000000001</v>
      </c>
      <c r="L149" s="63">
        <f t="shared" si="76"/>
        <v>2105.6129999999998</v>
      </c>
      <c r="M149" s="63">
        <f t="shared" si="76"/>
        <v>1928.6130000000001</v>
      </c>
      <c r="N149" s="63">
        <f t="shared" si="76"/>
        <v>2253.1662000000001</v>
      </c>
      <c r="O149" s="63">
        <f t="shared" si="76"/>
        <v>2076.1662000000001</v>
      </c>
      <c r="P149" s="63">
        <f t="shared" si="76"/>
        <v>2322.4854</v>
      </c>
      <c r="Q149" s="63">
        <f t="shared" si="76"/>
        <v>2145.4854</v>
      </c>
      <c r="R149" s="63">
        <f t="shared" si="76"/>
        <v>2086.5288</v>
      </c>
      <c r="S149" s="63">
        <f t="shared" si="76"/>
        <v>1909.5288</v>
      </c>
      <c r="T149" s="63">
        <f t="shared" si="76"/>
        <v>1875.7356</v>
      </c>
      <c r="U149" s="63">
        <f t="shared" si="76"/>
        <v>1698.7356</v>
      </c>
      <c r="V149" s="63">
        <f t="shared" si="76"/>
        <v>2354.8372000000004</v>
      </c>
      <c r="W149" s="63">
        <f t="shared" si="76"/>
        <v>2219.0372000000002</v>
      </c>
      <c r="X149" s="63">
        <f t="shared" si="76"/>
        <v>2237.6188000000002</v>
      </c>
      <c r="Y149" s="63">
        <f t="shared" si="76"/>
        <v>2101.8188</v>
      </c>
      <c r="Z149" s="63">
        <f t="shared" si="76"/>
        <v>2143.9929999999999</v>
      </c>
      <c r="AA149" s="63">
        <f t="shared" si="76"/>
        <v>2008.193</v>
      </c>
      <c r="AB149" s="63">
        <f t="shared" si="76"/>
        <v>2291.5462000000002</v>
      </c>
      <c r="AC149" s="63">
        <f t="shared" si="76"/>
        <v>2155.7462</v>
      </c>
      <c r="AD149" s="63">
        <f t="shared" si="76"/>
        <v>2360.8654000000001</v>
      </c>
      <c r="AE149" s="63">
        <f t="shared" si="76"/>
        <v>2225.0654</v>
      </c>
      <c r="AF149" s="63">
        <f t="shared" si="76"/>
        <v>2124.9088000000002</v>
      </c>
      <c r="AG149" s="63">
        <f t="shared" si="76"/>
        <v>1989.1088</v>
      </c>
      <c r="AH149" s="63">
        <f t="shared" si="76"/>
        <v>1914.1155999999999</v>
      </c>
      <c r="AI149" s="63">
        <f t="shared" si="76"/>
        <v>1778.3155999999999</v>
      </c>
    </row>
    <row r="150" spans="1:35" x14ac:dyDescent="0.25">
      <c r="A150" s="62" t="s">
        <v>97</v>
      </c>
      <c r="B150" s="64"/>
      <c r="C150" s="64"/>
      <c r="D150" s="63"/>
      <c r="E150" s="63"/>
      <c r="F150" s="63"/>
      <c r="G150" s="63"/>
      <c r="H150" s="63">
        <f t="shared" ref="H150:AI150" si="77">SUM(H$94*1.02,MIN(SUM(H$95:H$96)*1.02,H$98*2))</f>
        <v>1378.5636</v>
      </c>
      <c r="I150" s="63">
        <f t="shared" si="77"/>
        <v>1024.5636</v>
      </c>
      <c r="J150" s="63">
        <f t="shared" si="77"/>
        <v>1330.2972</v>
      </c>
      <c r="K150" s="63">
        <f t="shared" si="77"/>
        <v>976.29720000000009</v>
      </c>
      <c r="L150" s="63">
        <f t="shared" si="77"/>
        <v>1291.7411999999999</v>
      </c>
      <c r="M150" s="63">
        <f t="shared" si="77"/>
        <v>937.74119999999994</v>
      </c>
      <c r="N150" s="63">
        <f t="shared" si="77"/>
        <v>1352.5026</v>
      </c>
      <c r="O150" s="63">
        <f t="shared" si="77"/>
        <v>998.50260000000003</v>
      </c>
      <c r="P150" s="63">
        <f t="shared" si="77"/>
        <v>1381.0422000000001</v>
      </c>
      <c r="Q150" s="63">
        <f t="shared" si="77"/>
        <v>1027.0422000000001</v>
      </c>
      <c r="R150" s="63">
        <f t="shared" si="77"/>
        <v>1283.8872000000001</v>
      </c>
      <c r="S150" s="63">
        <f t="shared" si="77"/>
        <v>929.88720000000001</v>
      </c>
      <c r="T150" s="63">
        <f t="shared" si="77"/>
        <v>1197.0852</v>
      </c>
      <c r="U150" s="63">
        <f t="shared" si="77"/>
        <v>843.08519999999999</v>
      </c>
      <c r="V150" s="63">
        <f t="shared" si="77"/>
        <v>1455.3235999999999</v>
      </c>
      <c r="W150" s="63">
        <f t="shared" si="77"/>
        <v>1183.7235999999998</v>
      </c>
      <c r="X150" s="63">
        <f t="shared" si="77"/>
        <v>1407.0572000000002</v>
      </c>
      <c r="Y150" s="63">
        <f t="shared" si="77"/>
        <v>1135.4572000000001</v>
      </c>
      <c r="Z150" s="63">
        <f t="shared" si="77"/>
        <v>1368.5011999999999</v>
      </c>
      <c r="AA150" s="63">
        <f t="shared" si="77"/>
        <v>1096.9011999999998</v>
      </c>
      <c r="AB150" s="63">
        <f t="shared" si="77"/>
        <v>1429.2626</v>
      </c>
      <c r="AC150" s="63">
        <f t="shared" si="77"/>
        <v>1157.6626000000001</v>
      </c>
      <c r="AD150" s="63">
        <f t="shared" si="77"/>
        <v>1457.8022000000001</v>
      </c>
      <c r="AE150" s="63">
        <f t="shared" si="77"/>
        <v>1186.2022000000002</v>
      </c>
      <c r="AF150" s="63">
        <f t="shared" si="77"/>
        <v>1360.6471999999999</v>
      </c>
      <c r="AG150" s="63">
        <f t="shared" si="77"/>
        <v>1089.0472</v>
      </c>
      <c r="AH150" s="63">
        <f t="shared" si="77"/>
        <v>1273.8452</v>
      </c>
      <c r="AI150" s="63">
        <f t="shared" si="77"/>
        <v>1002.2452</v>
      </c>
    </row>
    <row r="151" spans="1:35" x14ac:dyDescent="0.25">
      <c r="A151" s="64"/>
      <c r="B151" s="64"/>
      <c r="C151" s="64"/>
      <c r="D151" s="63"/>
      <c r="E151" s="63"/>
      <c r="F151" s="63"/>
      <c r="G151" s="63"/>
      <c r="H151" s="63" t="s">
        <v>117</v>
      </c>
      <c r="I151" s="63" t="s">
        <v>117</v>
      </c>
      <c r="J151" s="63" t="s">
        <v>117</v>
      </c>
      <c r="K151" s="63" t="s">
        <v>117</v>
      </c>
      <c r="L151" s="63" t="s">
        <v>117</v>
      </c>
      <c r="M151" s="63" t="s">
        <v>117</v>
      </c>
      <c r="N151" s="63" t="s">
        <v>117</v>
      </c>
      <c r="O151" s="63" t="s">
        <v>117</v>
      </c>
      <c r="P151" s="63" t="s">
        <v>117</v>
      </c>
      <c r="Q151" s="63" t="s">
        <v>117</v>
      </c>
      <c r="R151" s="63" t="s">
        <v>117</v>
      </c>
      <c r="S151" s="63" t="s">
        <v>117</v>
      </c>
      <c r="T151" s="63" t="s">
        <v>117</v>
      </c>
      <c r="U151" s="63" t="s">
        <v>117</v>
      </c>
      <c r="V151" s="63" t="s">
        <v>117</v>
      </c>
      <c r="W151" s="63" t="s">
        <v>117</v>
      </c>
      <c r="X151" s="63" t="s">
        <v>117</v>
      </c>
      <c r="Y151" s="63" t="s">
        <v>117</v>
      </c>
      <c r="Z151" s="63" t="s">
        <v>117</v>
      </c>
      <c r="AA151" s="63" t="s">
        <v>117</v>
      </c>
      <c r="AB151" s="63" t="s">
        <v>117</v>
      </c>
      <c r="AC151" s="63" t="s">
        <v>117</v>
      </c>
      <c r="AD151" s="63" t="s">
        <v>117</v>
      </c>
      <c r="AE151" s="63" t="s">
        <v>117</v>
      </c>
      <c r="AF151" s="63" t="s">
        <v>117</v>
      </c>
      <c r="AG151" s="63" t="s">
        <v>117</v>
      </c>
      <c r="AH151" s="63" t="s">
        <v>117</v>
      </c>
      <c r="AI151" s="63" t="s">
        <v>117</v>
      </c>
    </row>
    <row r="152" spans="1:35" ht="13" x14ac:dyDescent="0.3">
      <c r="A152" s="61" t="s">
        <v>84</v>
      </c>
      <c r="B152" s="61"/>
      <c r="C152" s="61"/>
      <c r="D152" s="63"/>
      <c r="E152" s="63"/>
      <c r="F152" s="63"/>
      <c r="G152" s="63"/>
      <c r="H152" s="63" t="s">
        <v>117</v>
      </c>
      <c r="I152" s="63" t="s">
        <v>117</v>
      </c>
      <c r="J152" s="63" t="s">
        <v>117</v>
      </c>
      <c r="K152" s="63" t="s">
        <v>117</v>
      </c>
      <c r="L152" s="63" t="s">
        <v>117</v>
      </c>
      <c r="M152" s="63" t="s">
        <v>117</v>
      </c>
      <c r="N152" s="63" t="s">
        <v>117</v>
      </c>
      <c r="O152" s="63" t="s">
        <v>117</v>
      </c>
      <c r="P152" s="63" t="s">
        <v>117</v>
      </c>
      <c r="Q152" s="63" t="s">
        <v>117</v>
      </c>
      <c r="R152" s="63" t="s">
        <v>117</v>
      </c>
      <c r="S152" s="63" t="s">
        <v>117</v>
      </c>
      <c r="T152" s="63" t="s">
        <v>117</v>
      </c>
      <c r="U152" s="63" t="s">
        <v>117</v>
      </c>
      <c r="V152" s="63" t="s">
        <v>117</v>
      </c>
      <c r="W152" s="63" t="s">
        <v>117</v>
      </c>
      <c r="X152" s="63" t="s">
        <v>117</v>
      </c>
      <c r="Y152" s="63" t="s">
        <v>117</v>
      </c>
      <c r="Z152" s="63" t="s">
        <v>117</v>
      </c>
      <c r="AA152" s="63" t="s">
        <v>117</v>
      </c>
      <c r="AB152" s="63" t="s">
        <v>117</v>
      </c>
      <c r="AC152" s="63" t="s">
        <v>117</v>
      </c>
      <c r="AD152" s="63" t="s">
        <v>117</v>
      </c>
      <c r="AE152" s="63" t="s">
        <v>117</v>
      </c>
      <c r="AF152" s="63" t="s">
        <v>117</v>
      </c>
      <c r="AG152" s="63" t="s">
        <v>117</v>
      </c>
      <c r="AH152" s="63" t="s">
        <v>117</v>
      </c>
      <c r="AI152" s="63" t="s">
        <v>117</v>
      </c>
    </row>
    <row r="153" spans="1:35" x14ac:dyDescent="0.25">
      <c r="A153" s="62" t="s">
        <v>98</v>
      </c>
      <c r="B153" s="62"/>
      <c r="C153" s="62"/>
      <c r="D153" s="63"/>
      <c r="E153" s="63"/>
      <c r="F153" s="63"/>
      <c r="G153" s="63"/>
      <c r="H153" s="63">
        <f t="shared" ref="H153:AI153" si="78">SUM(H$92*1.02,MIN(SUM(H$95:H$96)*1.02,H$98*2))</f>
        <v>1860.6869999999999</v>
      </c>
      <c r="I153" s="63">
        <f t="shared" si="78"/>
        <v>1506.6869999999999</v>
      </c>
      <c r="J153" s="63">
        <f t="shared" si="78"/>
        <v>1784.8398000000002</v>
      </c>
      <c r="K153" s="63">
        <f t="shared" si="78"/>
        <v>1430.8398</v>
      </c>
      <c r="L153" s="63">
        <f t="shared" si="78"/>
        <v>1724.2620000000002</v>
      </c>
      <c r="M153" s="63">
        <f t="shared" si="78"/>
        <v>1370.2619999999999</v>
      </c>
      <c r="N153" s="63">
        <f t="shared" si="78"/>
        <v>1819.7339999999999</v>
      </c>
      <c r="O153" s="63">
        <f t="shared" si="78"/>
        <v>1465.7339999999999</v>
      </c>
      <c r="P153" s="63">
        <f t="shared" si="78"/>
        <v>1864.5936000000002</v>
      </c>
      <c r="Q153" s="63">
        <f t="shared" si="78"/>
        <v>1510.5935999999999</v>
      </c>
      <c r="R153" s="63">
        <f t="shared" si="78"/>
        <v>1711.9097999999999</v>
      </c>
      <c r="S153" s="63">
        <f t="shared" si="78"/>
        <v>1357.9097999999999</v>
      </c>
      <c r="T153" s="63">
        <f t="shared" si="78"/>
        <v>1480.9104</v>
      </c>
      <c r="U153" s="63">
        <f t="shared" si="78"/>
        <v>1126.9104</v>
      </c>
      <c r="V153" s="63">
        <f t="shared" si="78"/>
        <v>1937.4470000000001</v>
      </c>
      <c r="W153" s="63">
        <f t="shared" si="78"/>
        <v>1665.847</v>
      </c>
      <c r="X153" s="63">
        <f t="shared" si="78"/>
        <v>1861.5998</v>
      </c>
      <c r="Y153" s="63">
        <f t="shared" si="78"/>
        <v>1589.9998000000001</v>
      </c>
      <c r="Z153" s="63">
        <f t="shared" si="78"/>
        <v>1801.0219999999999</v>
      </c>
      <c r="AA153" s="63">
        <f t="shared" si="78"/>
        <v>1529.422</v>
      </c>
      <c r="AB153" s="63">
        <f t="shared" si="78"/>
        <v>1896.4940000000001</v>
      </c>
      <c r="AC153" s="63">
        <f t="shared" si="78"/>
        <v>1624.894</v>
      </c>
      <c r="AD153" s="63">
        <f t="shared" si="78"/>
        <v>1941.3535999999999</v>
      </c>
      <c r="AE153" s="63">
        <f t="shared" si="78"/>
        <v>1669.7536</v>
      </c>
      <c r="AF153" s="63">
        <f t="shared" si="78"/>
        <v>1788.6698000000001</v>
      </c>
      <c r="AG153" s="63">
        <f t="shared" si="78"/>
        <v>1517.0698</v>
      </c>
      <c r="AH153" s="63">
        <f t="shared" si="78"/>
        <v>1557.6704</v>
      </c>
      <c r="AI153" s="63">
        <f t="shared" si="78"/>
        <v>1286.0704000000001</v>
      </c>
    </row>
    <row r="154" spans="1:35" x14ac:dyDescent="0.25">
      <c r="A154" s="62" t="s">
        <v>99</v>
      </c>
      <c r="B154" s="62"/>
      <c r="C154" s="62"/>
      <c r="D154" s="63"/>
      <c r="E154" s="63"/>
      <c r="F154" s="63"/>
      <c r="G154" s="63"/>
      <c r="H154" s="63">
        <f t="shared" ref="H154:AI154" si="79">SUM(H$91*1.02,MIN(H$96*1.02,H$98)*2)</f>
        <v>1740.1536000000001</v>
      </c>
      <c r="I154" s="63">
        <f t="shared" si="79"/>
        <v>1386.1536000000001</v>
      </c>
      <c r="J154" s="63">
        <f t="shared" si="79"/>
        <v>1671.2015999999999</v>
      </c>
      <c r="K154" s="63">
        <f t="shared" si="79"/>
        <v>1317.2015999999999</v>
      </c>
      <c r="L154" s="63">
        <f t="shared" si="79"/>
        <v>1616.1318000000001</v>
      </c>
      <c r="M154" s="63">
        <f t="shared" si="79"/>
        <v>1262.1317999999999</v>
      </c>
      <c r="N154" s="63">
        <f t="shared" si="79"/>
        <v>1702.9236000000001</v>
      </c>
      <c r="O154" s="63">
        <f t="shared" si="79"/>
        <v>1348.9236000000001</v>
      </c>
      <c r="P154" s="63">
        <f t="shared" si="79"/>
        <v>1743.7031999999999</v>
      </c>
      <c r="Q154" s="63">
        <f t="shared" si="79"/>
        <v>1389.7031999999999</v>
      </c>
      <c r="R154" s="63">
        <f t="shared" si="79"/>
        <v>1604.9016000000001</v>
      </c>
      <c r="S154" s="63">
        <f t="shared" si="79"/>
        <v>1250.9015999999999</v>
      </c>
      <c r="T154" s="63">
        <f t="shared" si="79"/>
        <v>1480.9104</v>
      </c>
      <c r="U154" s="63">
        <f t="shared" si="79"/>
        <v>1126.9104</v>
      </c>
      <c r="V154" s="63">
        <f t="shared" si="79"/>
        <v>1816.9136000000003</v>
      </c>
      <c r="W154" s="63">
        <f t="shared" si="79"/>
        <v>1545.3136000000002</v>
      </c>
      <c r="X154" s="63">
        <f t="shared" si="79"/>
        <v>1747.9616000000001</v>
      </c>
      <c r="Y154" s="63">
        <f t="shared" si="79"/>
        <v>1476.3616</v>
      </c>
      <c r="Z154" s="63">
        <f t="shared" si="79"/>
        <v>1692.8917999999999</v>
      </c>
      <c r="AA154" s="63">
        <f t="shared" si="79"/>
        <v>1421.2918</v>
      </c>
      <c r="AB154" s="63">
        <f t="shared" si="79"/>
        <v>1779.6836000000003</v>
      </c>
      <c r="AC154" s="63">
        <f t="shared" si="79"/>
        <v>1508.0836000000002</v>
      </c>
      <c r="AD154" s="63">
        <f t="shared" si="79"/>
        <v>1820.4632000000001</v>
      </c>
      <c r="AE154" s="63">
        <f t="shared" si="79"/>
        <v>1548.8632</v>
      </c>
      <c r="AF154" s="63">
        <f t="shared" si="79"/>
        <v>1681.6615999999999</v>
      </c>
      <c r="AG154" s="63">
        <f t="shared" si="79"/>
        <v>1410.0616</v>
      </c>
      <c r="AH154" s="63">
        <f t="shared" si="79"/>
        <v>1557.6704</v>
      </c>
      <c r="AI154" s="63">
        <f t="shared" si="79"/>
        <v>1286.0704000000001</v>
      </c>
    </row>
    <row r="155" spans="1:35" x14ac:dyDescent="0.25">
      <c r="A155" s="62" t="s">
        <v>100</v>
      </c>
      <c r="B155" s="62"/>
      <c r="C155" s="62"/>
      <c r="D155" s="63">
        <f>MIN(SUM(D$95,D$96*2)*1.02,D$98*3)</f>
        <v>802.26</v>
      </c>
      <c r="E155" s="63">
        <f>MIN(SUM(E$95,E$96*2)*1.02,E$98*3)</f>
        <v>271.26</v>
      </c>
      <c r="F155" s="63">
        <f>MIN(SUM(F$95,F$96*2)*1.02,F$98*3)</f>
        <v>917.40000000000009</v>
      </c>
      <c r="G155" s="63">
        <f>MIN(SUM(G$95,G$96*2)*1.02,G$98*3)</f>
        <v>510</v>
      </c>
      <c r="H155" s="63" t="s">
        <v>117</v>
      </c>
      <c r="I155" s="63" t="s">
        <v>117</v>
      </c>
      <c r="J155" s="63" t="s">
        <v>117</v>
      </c>
      <c r="K155" s="63" t="s">
        <v>117</v>
      </c>
      <c r="L155" s="63" t="s">
        <v>117</v>
      </c>
      <c r="M155" s="63" t="s">
        <v>117</v>
      </c>
      <c r="N155" s="63" t="s">
        <v>117</v>
      </c>
      <c r="O155" s="63" t="s">
        <v>117</v>
      </c>
      <c r="P155" s="63" t="s">
        <v>117</v>
      </c>
      <c r="Q155" s="63" t="s">
        <v>117</v>
      </c>
      <c r="R155" s="63" t="s">
        <v>117</v>
      </c>
      <c r="S155" s="63" t="s">
        <v>117</v>
      </c>
      <c r="T155" s="63" t="s">
        <v>117</v>
      </c>
      <c r="U155" s="63" t="s">
        <v>117</v>
      </c>
      <c r="V155" s="63" t="s">
        <v>117</v>
      </c>
      <c r="W155" s="63" t="s">
        <v>117</v>
      </c>
      <c r="X155" s="63" t="s">
        <v>117</v>
      </c>
      <c r="Y155" s="63" t="s">
        <v>117</v>
      </c>
      <c r="Z155" s="63" t="s">
        <v>117</v>
      </c>
      <c r="AA155" s="63" t="s">
        <v>117</v>
      </c>
      <c r="AB155" s="63" t="s">
        <v>117</v>
      </c>
      <c r="AC155" s="63" t="s">
        <v>117</v>
      </c>
      <c r="AD155" s="63" t="s">
        <v>117</v>
      </c>
      <c r="AE155" s="63" t="s">
        <v>117</v>
      </c>
      <c r="AF155" s="63" t="s">
        <v>117</v>
      </c>
      <c r="AG155" s="63" t="s">
        <v>117</v>
      </c>
      <c r="AH155" s="63" t="s">
        <v>117</v>
      </c>
      <c r="AI155" s="63" t="s">
        <v>117</v>
      </c>
    </row>
    <row r="156" spans="1:35" x14ac:dyDescent="0.25">
      <c r="A156" s="62" t="s">
        <v>101</v>
      </c>
      <c r="B156" s="62"/>
      <c r="C156" s="62"/>
      <c r="D156" s="63"/>
      <c r="E156" s="63"/>
      <c r="F156" s="63"/>
      <c r="G156" s="63"/>
      <c r="H156" s="63">
        <f t="shared" ref="H156:AI156" si="80">SUM(SUM(H$91,H$93)*1.02,MIN(H$96*1.02,H$98))</f>
        <v>2798.5805999999998</v>
      </c>
      <c r="I156" s="63">
        <f t="shared" si="80"/>
        <v>2621.5805999999998</v>
      </c>
      <c r="J156" s="63">
        <f t="shared" si="80"/>
        <v>2653.7813999999998</v>
      </c>
      <c r="K156" s="63">
        <f t="shared" si="80"/>
        <v>2476.7813999999998</v>
      </c>
      <c r="L156" s="63">
        <f t="shared" si="80"/>
        <v>2538.1337999999996</v>
      </c>
      <c r="M156" s="63">
        <f t="shared" si="80"/>
        <v>2361.1337999999996</v>
      </c>
      <c r="N156" s="63">
        <f t="shared" si="80"/>
        <v>2720.3976000000002</v>
      </c>
      <c r="O156" s="63">
        <f t="shared" si="80"/>
        <v>2543.3976000000002</v>
      </c>
      <c r="P156" s="63">
        <f t="shared" si="80"/>
        <v>2806.0368000000003</v>
      </c>
      <c r="Q156" s="63">
        <f t="shared" si="80"/>
        <v>2629.0368000000003</v>
      </c>
      <c r="R156" s="63">
        <f t="shared" si="80"/>
        <v>2514.5513999999998</v>
      </c>
      <c r="S156" s="63">
        <f t="shared" si="80"/>
        <v>2337.5513999999998</v>
      </c>
      <c r="T156" s="63">
        <f t="shared" si="80"/>
        <v>2254.1657999999998</v>
      </c>
      <c r="U156" s="63">
        <f t="shared" si="80"/>
        <v>2077.1657999999998</v>
      </c>
      <c r="V156" s="63">
        <f t="shared" si="80"/>
        <v>2836.9605999999999</v>
      </c>
      <c r="W156" s="63">
        <f t="shared" si="80"/>
        <v>2701.1605999999997</v>
      </c>
      <c r="X156" s="63">
        <f t="shared" si="80"/>
        <v>2692.1614</v>
      </c>
      <c r="Y156" s="63">
        <f t="shared" si="80"/>
        <v>2556.3613999999998</v>
      </c>
      <c r="Z156" s="63">
        <f t="shared" si="80"/>
        <v>2576.5137999999997</v>
      </c>
      <c r="AA156" s="63">
        <f t="shared" si="80"/>
        <v>2440.7137999999995</v>
      </c>
      <c r="AB156" s="63">
        <f t="shared" si="80"/>
        <v>2758.7776000000003</v>
      </c>
      <c r="AC156" s="63">
        <f t="shared" si="80"/>
        <v>2622.9776000000002</v>
      </c>
      <c r="AD156" s="63">
        <f t="shared" si="80"/>
        <v>2844.4168000000004</v>
      </c>
      <c r="AE156" s="63">
        <f t="shared" si="80"/>
        <v>2708.6168000000002</v>
      </c>
      <c r="AF156" s="63">
        <f t="shared" si="80"/>
        <v>2552.9313999999999</v>
      </c>
      <c r="AG156" s="63">
        <f t="shared" si="80"/>
        <v>2417.1313999999998</v>
      </c>
      <c r="AH156" s="63">
        <f t="shared" si="80"/>
        <v>2292.5457999999999</v>
      </c>
      <c r="AI156" s="63">
        <f t="shared" si="80"/>
        <v>2156.7457999999997</v>
      </c>
    </row>
    <row r="158" spans="1:35" x14ac:dyDescent="0.25">
      <c r="D158" s="36"/>
    </row>
  </sheetData>
  <sheetProtection algorithmName="SHA-512" hashValue="XZGex8Vb1qV19dfGrVv2DcQYwE5Aj09tBZ7xW/lA42pnlp56qs6vhyqIpyi8PW8S08k9KItRbpbtS6PzWGNBZw==" saltValue="uGHDvE/PO8ialebtXlDfUg==" spinCount="100000" sheet="1" objects="1" scenarios="1"/>
  <mergeCells count="7">
    <mergeCell ref="D130:E130"/>
    <mergeCell ref="F130:G130"/>
    <mergeCell ref="D101:E101"/>
    <mergeCell ref="F101:G101"/>
    <mergeCell ref="C3:J3"/>
    <mergeCell ref="C4:F4"/>
    <mergeCell ref="G4:J4"/>
  </mergeCells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Exh-Subsidy MA </vt:lpstr>
      <vt:lpstr>cal</vt:lpstr>
      <vt:lpstr>'Exh-Subsidy MA '!Print_Area</vt:lpstr>
      <vt:lpstr>'Exh-Subsidy MA '!Print_Titles</vt:lpstr>
    </vt:vector>
  </TitlesOfParts>
  <Company>AON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kdeng</dc:creator>
  <cp:keywords>PRRecord:2017 Retiree Rate Calculator_w full YOS Schedule.xlsx_20170131160902</cp:keywords>
  <cp:lastModifiedBy>Cao, Julie</cp:lastModifiedBy>
  <cp:lastPrinted>2018-08-24T13:16:53Z</cp:lastPrinted>
  <dcterms:created xsi:type="dcterms:W3CDTF">2011-09-08T15:34:29Z</dcterms:created>
  <dcterms:modified xsi:type="dcterms:W3CDTF">2025-09-02T13:26:34Z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5a75ce02-c4a6-4273-bbfc-4381b1b04201</vt:lpwstr>
  </property>
  <property fmtid="{D5CDD505-2E9C-101B-9397-08002B2CF9AE}" pid="3" name="AonClassification">
    <vt:lpwstr>ADC_class_200</vt:lpwstr>
  </property>
  <property fmtid="{D5CDD505-2E9C-101B-9397-08002B2CF9AE}" pid="4" name="MSIP_Label_9043f10a-881e-4653-a55e-02ca2cc829dc_Enabled">
    <vt:lpwstr>true</vt:lpwstr>
  </property>
  <property fmtid="{D5CDD505-2E9C-101B-9397-08002B2CF9AE}" pid="5" name="MSIP_Label_9043f10a-881e-4653-a55e-02ca2cc829dc_SetDate">
    <vt:lpwstr>2024-07-27T01:30:52Z</vt:lpwstr>
  </property>
  <property fmtid="{D5CDD505-2E9C-101B-9397-08002B2CF9AE}" pid="6" name="MSIP_Label_9043f10a-881e-4653-a55e-02ca2cc829dc_Method">
    <vt:lpwstr>Standard</vt:lpwstr>
  </property>
  <property fmtid="{D5CDD505-2E9C-101B-9397-08002B2CF9AE}" pid="7" name="MSIP_Label_9043f10a-881e-4653-a55e-02ca2cc829dc_Name">
    <vt:lpwstr>ADC_class_200</vt:lpwstr>
  </property>
  <property fmtid="{D5CDD505-2E9C-101B-9397-08002B2CF9AE}" pid="8" name="MSIP_Label_9043f10a-881e-4653-a55e-02ca2cc829dc_SiteId">
    <vt:lpwstr>94cfddbc-0627-494a-ad7a-29aea3aea832</vt:lpwstr>
  </property>
  <property fmtid="{D5CDD505-2E9C-101B-9397-08002B2CF9AE}" pid="9" name="MSIP_Label_9043f10a-881e-4653-a55e-02ca2cc829dc_ActionId">
    <vt:lpwstr>43b410cf-2728-438c-aa14-12c2f8d662c1</vt:lpwstr>
  </property>
  <property fmtid="{D5CDD505-2E9C-101B-9397-08002B2CF9AE}" pid="10" name="MSIP_Label_9043f10a-881e-4653-a55e-02ca2cc829dc_ContentBits">
    <vt:lpwstr>0</vt:lpwstr>
  </property>
</Properties>
</file>